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ER288\Desktop\"/>
    </mc:Choice>
  </mc:AlternateContent>
  <xr:revisionPtr revIDLastSave="0" documentId="13_ncr:1_{17C9F8C4-D4B0-4E3C-B582-C374240B92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2" r:id="rId1"/>
    <sheet name="Sheet3" sheetId="3" r:id="rId2"/>
  </sheets>
  <definedNames>
    <definedName name="_xlnm.Print_Area" localSheetId="0">'R8'!$A$1:$K$1079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32" i="2" l="1"/>
  <c r="F492" i="2"/>
  <c r="F356" i="2"/>
  <c r="F344" i="2"/>
  <c r="F343" i="2"/>
  <c r="F342" i="2"/>
  <c r="F357" i="2"/>
  <c r="G356" i="2"/>
  <c r="G342" i="2"/>
  <c r="F1031" i="2" l="1"/>
  <c r="F954" i="2"/>
  <c r="F955" i="2"/>
  <c r="F1001" i="2" s="1"/>
  <c r="F953" i="2"/>
  <c r="H911" i="2"/>
  <c r="G906" i="2"/>
  <c r="F904" i="2"/>
  <c r="J896" i="2" l="1"/>
  <c r="I832" i="2"/>
  <c r="G834" i="2"/>
  <c r="I860" i="2" l="1"/>
  <c r="I892" i="2" s="1"/>
  <c r="G846" i="2"/>
  <c r="G853" i="2" s="1"/>
  <c r="I894" i="2" l="1"/>
  <c r="H832" i="2"/>
  <c r="G832" i="2" l="1"/>
  <c r="I834" i="2"/>
  <c r="I846" i="2" s="1"/>
  <c r="I853" i="2" s="1"/>
  <c r="H834" i="2"/>
  <c r="H846" i="2" s="1"/>
  <c r="H853" i="2" s="1"/>
  <c r="F834" i="2"/>
  <c r="F846" i="2" s="1"/>
  <c r="F853" i="2" s="1"/>
  <c r="G860" i="2" l="1"/>
  <c r="G845" i="2"/>
  <c r="G894" i="2" l="1"/>
  <c r="G892" i="2"/>
  <c r="E804" i="2"/>
  <c r="F805" i="2" s="1"/>
  <c r="H565" i="2"/>
  <c r="H588" i="2" s="1"/>
  <c r="F566" i="2" l="1"/>
  <c r="H576" i="2" l="1"/>
  <c r="G575" i="2"/>
  <c r="H575" i="2"/>
  <c r="I575" i="2"/>
  <c r="J575" i="2"/>
  <c r="K575" i="2"/>
  <c r="F575" i="2"/>
  <c r="G369" i="2" l="1"/>
  <c r="H369" i="2"/>
  <c r="I369" i="2"/>
  <c r="J369" i="2"/>
  <c r="K369" i="2"/>
  <c r="I357" i="2"/>
  <c r="H356" i="2"/>
  <c r="I356" i="2"/>
  <c r="H357" i="2"/>
  <c r="H342" i="2"/>
  <c r="H343" i="2"/>
  <c r="H344" i="2"/>
  <c r="G357" i="2"/>
  <c r="G344" i="2"/>
  <c r="G358" i="2"/>
  <c r="G343" i="2"/>
  <c r="G480" i="2" l="1"/>
  <c r="H480" i="2"/>
  <c r="I480" i="2"/>
  <c r="J480" i="2"/>
  <c r="K480" i="2"/>
  <c r="F480" i="2"/>
  <c r="F481" i="2"/>
  <c r="G483" i="2"/>
  <c r="H483" i="2"/>
  <c r="I483" i="2"/>
  <c r="J483" i="2"/>
  <c r="K483" i="2"/>
  <c r="F491" i="2"/>
  <c r="G491" i="2"/>
  <c r="H491" i="2"/>
  <c r="I491" i="2"/>
  <c r="J491" i="2"/>
  <c r="K491" i="2"/>
  <c r="F359" i="2" l="1"/>
  <c r="F210" i="2"/>
  <c r="F338" i="2" s="1"/>
  <c r="F211" i="2"/>
  <c r="F339" i="2" s="1"/>
  <c r="F209" i="2"/>
  <c r="G874" i="2" l="1"/>
  <c r="F862" i="2" l="1"/>
  <c r="F860" i="2"/>
  <c r="E834" i="2"/>
  <c r="F875" i="2" l="1"/>
  <c r="F895" i="2"/>
  <c r="F874" i="2"/>
  <c r="F892" i="2"/>
  <c r="F1007" i="2"/>
  <c r="G999" i="2"/>
  <c r="H999" i="2"/>
  <c r="I999" i="2"/>
  <c r="J999" i="2"/>
  <c r="K999" i="2"/>
  <c r="G1000" i="2"/>
  <c r="H1000" i="2"/>
  <c r="I1000" i="2"/>
  <c r="J1000" i="2"/>
  <c r="K1000" i="2"/>
  <c r="F999" i="2"/>
  <c r="F1000" i="2"/>
  <c r="G862" i="2" l="1"/>
  <c r="G895" i="2" l="1"/>
  <c r="G883" i="2"/>
  <c r="F358" i="2"/>
  <c r="E412" i="2" l="1"/>
  <c r="F493" i="2" l="1"/>
  <c r="F504" i="2"/>
  <c r="G504" i="2"/>
  <c r="G448" i="2"/>
  <c r="G449" i="2"/>
  <c r="G450" i="2"/>
  <c r="G451" i="2"/>
  <c r="G452" i="2"/>
  <c r="G453" i="2"/>
  <c r="G454" i="2"/>
  <c r="G455" i="2"/>
  <c r="G446" i="2"/>
  <c r="F447" i="2"/>
  <c r="F448" i="2"/>
  <c r="F449" i="2"/>
  <c r="F450" i="2"/>
  <c r="F451" i="2"/>
  <c r="F452" i="2"/>
  <c r="F453" i="2"/>
  <c r="F454" i="2"/>
  <c r="F455" i="2"/>
  <c r="G447" i="2"/>
  <c r="F446" i="2"/>
  <c r="E890" i="2"/>
  <c r="F883" i="2" l="1"/>
  <c r="F456" i="2" l="1"/>
  <c r="G456" i="2"/>
  <c r="F445" i="2"/>
  <c r="F369" i="2"/>
  <c r="E369" i="2" s="1"/>
  <c r="F333" i="2"/>
  <c r="G893" i="2" l="1"/>
  <c r="F365" i="2"/>
  <c r="E312" i="2"/>
  <c r="F894" i="2" l="1"/>
  <c r="E726" i="2"/>
  <c r="F727" i="2" s="1"/>
  <c r="E686" i="2"/>
  <c r="F687" i="2" s="1"/>
  <c r="E673" i="2"/>
  <c r="F674" i="2" s="1"/>
  <c r="F494" i="2"/>
  <c r="F483" i="2"/>
  <c r="E411" i="2"/>
  <c r="E292" i="2"/>
  <c r="E355" i="2" l="1"/>
  <c r="E955" i="2" l="1"/>
  <c r="E953" i="2"/>
  <c r="G910" i="2"/>
  <c r="H910" i="2"/>
  <c r="I910" i="2"/>
  <c r="J910" i="2"/>
  <c r="K910" i="2"/>
  <c r="E910" i="2" l="1"/>
  <c r="G847" i="2" l="1"/>
  <c r="G864" i="2"/>
  <c r="G494" i="2" l="1"/>
  <c r="H494" i="2"/>
  <c r="I494" i="2"/>
  <c r="H492" i="2"/>
  <c r="I492" i="2"/>
  <c r="J492" i="2"/>
  <c r="K492" i="2"/>
  <c r="G492" i="2"/>
  <c r="G490" i="2"/>
  <c r="H490" i="2"/>
  <c r="I490" i="2"/>
  <c r="J490" i="2"/>
  <c r="K490" i="2"/>
  <c r="F490" i="2"/>
  <c r="G489" i="2"/>
  <c r="H489" i="2"/>
  <c r="I489" i="2"/>
  <c r="J489" i="2"/>
  <c r="K489" i="2"/>
  <c r="F488" i="2"/>
  <c r="E434" i="2"/>
  <c r="E432" i="2"/>
  <c r="E431" i="2"/>
  <c r="E410" i="2"/>
  <c r="F346" i="2"/>
  <c r="E354" i="2"/>
  <c r="E494" i="2" l="1"/>
  <c r="E490" i="2"/>
  <c r="E492" i="2"/>
  <c r="E320" i="2"/>
  <c r="E319" i="2"/>
  <c r="E317" i="2"/>
  <c r="E1004" i="2" l="1"/>
  <c r="F864" i="2"/>
  <c r="F876" i="2" s="1"/>
  <c r="F845" i="2"/>
  <c r="F852" i="2" s="1"/>
  <c r="G1001" i="2"/>
  <c r="H1001" i="2"/>
  <c r="I1001" i="2"/>
  <c r="J1001" i="2"/>
  <c r="K1001" i="2"/>
  <c r="K914" i="2"/>
  <c r="J914" i="2"/>
  <c r="I914" i="2"/>
  <c r="H914" i="2"/>
  <c r="G914" i="2"/>
  <c r="K909" i="2"/>
  <c r="J909" i="2"/>
  <c r="I909" i="2"/>
  <c r="H909" i="2"/>
  <c r="G909" i="2"/>
  <c r="G911" i="2"/>
  <c r="C876" i="2"/>
  <c r="E668" i="2"/>
  <c r="F616" i="2"/>
  <c r="F567" i="2"/>
  <c r="F578" i="2" s="1"/>
  <c r="F565" i="2"/>
  <c r="F576" i="2" l="1"/>
  <c r="F653" i="2" s="1"/>
  <c r="F588" i="2"/>
  <c r="F1039" i="2"/>
  <c r="F884" i="2"/>
  <c r="F655" i="2"/>
  <c r="E721" i="2" l="1"/>
  <c r="J722" i="2" s="1"/>
  <c r="E706" i="2"/>
  <c r="I707" i="2" s="1"/>
  <c r="E681" i="2"/>
  <c r="F682" i="2" s="1"/>
  <c r="E669" i="2"/>
  <c r="E816" i="2"/>
  <c r="G817" i="2" s="1"/>
  <c r="E793" i="2"/>
  <c r="E770" i="2"/>
  <c r="F771" i="2" s="1"/>
  <c r="E750" i="2"/>
  <c r="K877" i="2"/>
  <c r="J877" i="2"/>
  <c r="I877" i="2"/>
  <c r="H877" i="2"/>
  <c r="G877" i="2"/>
  <c r="C877" i="2"/>
  <c r="F872" i="2"/>
  <c r="F888" i="2" s="1"/>
  <c r="E888" i="2" s="1"/>
  <c r="F870" i="2"/>
  <c r="F887" i="2" s="1"/>
  <c r="F868" i="2"/>
  <c r="F886" i="2" s="1"/>
  <c r="F866" i="2"/>
  <c r="F885" i="2" s="1"/>
  <c r="K866" i="2"/>
  <c r="J866" i="2"/>
  <c r="I866" i="2"/>
  <c r="H866" i="2"/>
  <c r="G866" i="2"/>
  <c r="F851" i="2"/>
  <c r="E851" i="2" s="1"/>
  <c r="F850" i="2"/>
  <c r="F857" i="2" s="1"/>
  <c r="F849" i="2"/>
  <c r="F856" i="2" s="1"/>
  <c r="F848" i="2"/>
  <c r="F855" i="2" s="1"/>
  <c r="F847" i="2"/>
  <c r="F854" i="2" s="1"/>
  <c r="G848" i="2"/>
  <c r="G855" i="2" s="1"/>
  <c r="H848" i="2"/>
  <c r="H855" i="2" s="1"/>
  <c r="I848" i="2"/>
  <c r="I855" i="2" s="1"/>
  <c r="J848" i="2"/>
  <c r="J855" i="2" s="1"/>
  <c r="K848" i="2"/>
  <c r="K855" i="2" s="1"/>
  <c r="E838" i="2"/>
  <c r="E1070" i="2"/>
  <c r="E1069" i="2"/>
  <c r="E1060" i="2"/>
  <c r="H1061" i="2" s="1"/>
  <c r="E1058" i="2"/>
  <c r="I1059" i="2" s="1"/>
  <c r="E1056" i="2"/>
  <c r="J1057" i="2" s="1"/>
  <c r="E1054" i="2"/>
  <c r="E1052" i="2"/>
  <c r="F1053" i="2" s="1"/>
  <c r="E1050" i="2"/>
  <c r="E1048" i="2"/>
  <c r="E1046" i="2"/>
  <c r="C1042" i="2"/>
  <c r="C1041" i="2"/>
  <c r="C1040" i="2"/>
  <c r="C1039" i="2"/>
  <c r="K1037" i="2"/>
  <c r="J1037" i="2"/>
  <c r="I1037" i="2"/>
  <c r="H1037" i="2"/>
  <c r="G1037" i="2"/>
  <c r="F1037" i="2"/>
  <c r="K1035" i="2"/>
  <c r="J1035" i="2"/>
  <c r="I1035" i="2"/>
  <c r="H1035" i="2"/>
  <c r="G1035" i="2"/>
  <c r="F1035" i="2"/>
  <c r="K1033" i="2"/>
  <c r="J1033" i="2"/>
  <c r="I1033" i="2"/>
  <c r="H1033" i="2"/>
  <c r="G1033" i="2"/>
  <c r="F1033" i="2"/>
  <c r="K1031" i="2"/>
  <c r="K1039" i="2" s="1"/>
  <c r="K1066" i="2" s="1"/>
  <c r="J1031" i="2"/>
  <c r="J1039" i="2" s="1"/>
  <c r="I1031" i="2"/>
  <c r="I1039" i="2" s="1"/>
  <c r="H1031" i="2"/>
  <c r="H1039" i="2" s="1"/>
  <c r="G1031" i="2"/>
  <c r="G1039" i="2" s="1"/>
  <c r="G1066" i="2" s="1"/>
  <c r="E1027" i="2"/>
  <c r="E1026" i="2"/>
  <c r="K1025" i="2"/>
  <c r="K1029" i="2" s="1"/>
  <c r="J1025" i="2"/>
  <c r="J1029" i="2" s="1"/>
  <c r="I1025" i="2"/>
  <c r="I1029" i="2" s="1"/>
  <c r="H1025" i="2"/>
  <c r="H1029" i="2" s="1"/>
  <c r="G1025" i="2"/>
  <c r="G1029" i="2" s="1"/>
  <c r="F1025" i="2"/>
  <c r="F1029" i="2" s="1"/>
  <c r="K1024" i="2"/>
  <c r="K1028" i="2" s="1"/>
  <c r="J1024" i="2"/>
  <c r="J1028" i="2" s="1"/>
  <c r="I1024" i="2"/>
  <c r="I1028" i="2" s="1"/>
  <c r="H1024" i="2"/>
  <c r="H1028" i="2" s="1"/>
  <c r="G1024" i="2"/>
  <c r="G1028" i="2" s="1"/>
  <c r="F1024" i="2"/>
  <c r="F1028" i="2" s="1"/>
  <c r="E1023" i="2"/>
  <c r="E1037" i="2" s="1"/>
  <c r="E1022" i="2"/>
  <c r="E1021" i="2"/>
  <c r="E1035" i="2" s="1"/>
  <c r="E1020" i="2"/>
  <c r="E1019" i="2"/>
  <c r="E1033" i="2" s="1"/>
  <c r="E1040" i="2" s="1"/>
  <c r="E1017" i="2"/>
  <c r="E1031" i="2" s="1"/>
  <c r="K1015" i="2"/>
  <c r="J1015" i="2"/>
  <c r="I1015" i="2"/>
  <c r="H1015" i="2"/>
  <c r="G1015" i="2"/>
  <c r="F1015" i="2"/>
  <c r="F1014" i="2"/>
  <c r="F1013" i="2"/>
  <c r="F1012" i="2"/>
  <c r="F1011" i="2"/>
  <c r="K1010" i="2"/>
  <c r="J1010" i="2"/>
  <c r="I1010" i="2"/>
  <c r="H1010" i="2"/>
  <c r="G1010" i="2"/>
  <c r="F1010" i="2"/>
  <c r="F1009" i="2"/>
  <c r="F1008" i="2"/>
  <c r="F1006" i="2"/>
  <c r="E1005" i="2"/>
  <c r="K1003" i="2"/>
  <c r="J1003" i="2"/>
  <c r="I1003" i="2"/>
  <c r="H1003" i="2"/>
  <c r="G1003" i="2"/>
  <c r="E1002" i="2"/>
  <c r="E1001" i="2"/>
  <c r="E1000" i="2"/>
  <c r="E999" i="2"/>
  <c r="E998" i="2"/>
  <c r="E997" i="2"/>
  <c r="E996" i="2"/>
  <c r="E995" i="2"/>
  <c r="E994" i="2"/>
  <c r="E993" i="2"/>
  <c r="E992" i="2"/>
  <c r="E991" i="2"/>
  <c r="E990" i="2"/>
  <c r="K989" i="2"/>
  <c r="J989" i="2"/>
  <c r="I989" i="2"/>
  <c r="H989" i="2"/>
  <c r="G989" i="2"/>
  <c r="F989" i="2"/>
  <c r="K988" i="2"/>
  <c r="J988" i="2"/>
  <c r="I988" i="2"/>
  <c r="H988" i="2"/>
  <c r="G988" i="2"/>
  <c r="F988" i="2"/>
  <c r="K987" i="2"/>
  <c r="J987" i="2"/>
  <c r="I987" i="2"/>
  <c r="H987" i="2"/>
  <c r="G987" i="2"/>
  <c r="F987" i="2"/>
  <c r="K986" i="2"/>
  <c r="J986" i="2"/>
  <c r="I986" i="2"/>
  <c r="H986" i="2"/>
  <c r="G986" i="2"/>
  <c r="F986" i="2"/>
  <c r="K985" i="2"/>
  <c r="J985" i="2"/>
  <c r="I985" i="2"/>
  <c r="H985" i="2"/>
  <c r="G985" i="2"/>
  <c r="F985" i="2"/>
  <c r="K984" i="2"/>
  <c r="J984" i="2"/>
  <c r="I984" i="2"/>
  <c r="H984" i="2"/>
  <c r="G984" i="2"/>
  <c r="F984" i="2"/>
  <c r="K983" i="2"/>
  <c r="J983" i="2"/>
  <c r="I983" i="2"/>
  <c r="H983" i="2"/>
  <c r="G983" i="2"/>
  <c r="F983" i="2"/>
  <c r="K982" i="2"/>
  <c r="J982" i="2"/>
  <c r="I982" i="2"/>
  <c r="H982" i="2"/>
  <c r="G982" i="2"/>
  <c r="F982" i="2"/>
  <c r="K981" i="2"/>
  <c r="J981" i="2"/>
  <c r="I981" i="2"/>
  <c r="H981" i="2"/>
  <c r="G981" i="2"/>
  <c r="F981" i="2"/>
  <c r="K980" i="2"/>
  <c r="J980" i="2"/>
  <c r="I980" i="2"/>
  <c r="H980" i="2"/>
  <c r="G980" i="2"/>
  <c r="F980" i="2"/>
  <c r="K979" i="2"/>
  <c r="J979" i="2"/>
  <c r="I979" i="2"/>
  <c r="H979" i="2"/>
  <c r="G979" i="2"/>
  <c r="F979" i="2"/>
  <c r="K978" i="2"/>
  <c r="J978" i="2"/>
  <c r="I978" i="2"/>
  <c r="H978" i="2"/>
  <c r="G978" i="2"/>
  <c r="K977" i="2"/>
  <c r="J977" i="2"/>
  <c r="I977" i="2"/>
  <c r="H977" i="2"/>
  <c r="G977" i="2"/>
  <c r="K976" i="2"/>
  <c r="J976" i="2"/>
  <c r="I976" i="2"/>
  <c r="H976" i="2"/>
  <c r="G976" i="2"/>
  <c r="F976" i="2"/>
  <c r="K975" i="2"/>
  <c r="J975" i="2"/>
  <c r="I975" i="2"/>
  <c r="H975" i="2"/>
  <c r="G975" i="2"/>
  <c r="F975" i="2"/>
  <c r="K974" i="2"/>
  <c r="J974" i="2"/>
  <c r="I974" i="2"/>
  <c r="H974" i="2"/>
  <c r="G974" i="2"/>
  <c r="F974" i="2"/>
  <c r="K973" i="2"/>
  <c r="J973" i="2"/>
  <c r="I973" i="2"/>
  <c r="H973" i="2"/>
  <c r="G973" i="2"/>
  <c r="F973" i="2"/>
  <c r="K972" i="2"/>
  <c r="J972" i="2"/>
  <c r="I972" i="2"/>
  <c r="H972" i="2"/>
  <c r="G972" i="2"/>
  <c r="F972" i="2"/>
  <c r="K971" i="2"/>
  <c r="J971" i="2"/>
  <c r="I971" i="2"/>
  <c r="H971" i="2"/>
  <c r="G971" i="2"/>
  <c r="F971" i="2"/>
  <c r="K970" i="2"/>
  <c r="J970" i="2"/>
  <c r="I970" i="2"/>
  <c r="H970" i="2"/>
  <c r="G970" i="2"/>
  <c r="F970" i="2"/>
  <c r="K969" i="2"/>
  <c r="J969" i="2"/>
  <c r="I969" i="2"/>
  <c r="H969" i="2"/>
  <c r="G969" i="2"/>
  <c r="F969" i="2"/>
  <c r="K968" i="2"/>
  <c r="J968" i="2"/>
  <c r="I968" i="2"/>
  <c r="H968" i="2"/>
  <c r="G968" i="2"/>
  <c r="F968" i="2"/>
  <c r="K967" i="2"/>
  <c r="J967" i="2"/>
  <c r="I967" i="2"/>
  <c r="H967" i="2"/>
  <c r="G967" i="2"/>
  <c r="F967" i="2"/>
  <c r="K966" i="2"/>
  <c r="J966" i="2"/>
  <c r="I966" i="2"/>
  <c r="H966" i="2"/>
  <c r="G966" i="2"/>
  <c r="F966" i="2"/>
  <c r="K965" i="2"/>
  <c r="J965" i="2"/>
  <c r="I965" i="2"/>
  <c r="H965" i="2"/>
  <c r="G965" i="2"/>
  <c r="F965" i="2"/>
  <c r="K964" i="2"/>
  <c r="J964" i="2"/>
  <c r="I964" i="2"/>
  <c r="H964" i="2"/>
  <c r="G964" i="2"/>
  <c r="F964" i="2"/>
  <c r="K963" i="2"/>
  <c r="J963" i="2"/>
  <c r="I963" i="2"/>
  <c r="H963" i="2"/>
  <c r="G963" i="2"/>
  <c r="F963" i="2"/>
  <c r="K962" i="2"/>
  <c r="J962" i="2"/>
  <c r="I962" i="2"/>
  <c r="H962" i="2"/>
  <c r="G962" i="2"/>
  <c r="F962" i="2"/>
  <c r="K961" i="2"/>
  <c r="J961" i="2"/>
  <c r="I961" i="2"/>
  <c r="H961" i="2"/>
  <c r="G961" i="2"/>
  <c r="F961" i="2"/>
  <c r="K960" i="2"/>
  <c r="J960" i="2"/>
  <c r="I960" i="2"/>
  <c r="H960" i="2"/>
  <c r="G960" i="2"/>
  <c r="F960" i="2"/>
  <c r="K959" i="2"/>
  <c r="J959" i="2"/>
  <c r="I959" i="2"/>
  <c r="H959" i="2"/>
  <c r="G959" i="2"/>
  <c r="F959" i="2"/>
  <c r="E958" i="2"/>
  <c r="E956" i="2"/>
  <c r="E954" i="2"/>
  <c r="E952" i="2"/>
  <c r="E951" i="2"/>
  <c r="E950" i="2"/>
  <c r="E949" i="2"/>
  <c r="E948" i="2"/>
  <c r="E947" i="2"/>
  <c r="E946" i="2"/>
  <c r="E945" i="2"/>
  <c r="E944" i="2"/>
  <c r="E943" i="2"/>
  <c r="E942" i="2"/>
  <c r="E941" i="2"/>
  <c r="E940" i="2"/>
  <c r="E939" i="2"/>
  <c r="E938" i="2"/>
  <c r="E937" i="2"/>
  <c r="E936" i="2"/>
  <c r="E935" i="2"/>
  <c r="E934" i="2"/>
  <c r="E933" i="2"/>
  <c r="E932" i="2"/>
  <c r="E931" i="2"/>
  <c r="E930" i="2"/>
  <c r="E929" i="2"/>
  <c r="E928" i="2"/>
  <c r="E927" i="2"/>
  <c r="E926" i="2"/>
  <c r="E925" i="2"/>
  <c r="E924" i="2"/>
  <c r="E923" i="2"/>
  <c r="E922" i="2"/>
  <c r="E921" i="2"/>
  <c r="E920" i="2"/>
  <c r="E919" i="2"/>
  <c r="E918" i="2"/>
  <c r="E917" i="2"/>
  <c r="E916" i="2"/>
  <c r="E915" i="2"/>
  <c r="E914" i="2"/>
  <c r="K913" i="2"/>
  <c r="K1014" i="2" s="1"/>
  <c r="J913" i="2"/>
  <c r="J1014" i="2" s="1"/>
  <c r="I913" i="2"/>
  <c r="I1014" i="2" s="1"/>
  <c r="H913" i="2"/>
  <c r="H1014" i="2" s="1"/>
  <c r="G913" i="2"/>
  <c r="G1014" i="2" s="1"/>
  <c r="K912" i="2"/>
  <c r="K1013" i="2" s="1"/>
  <c r="J912" i="2"/>
  <c r="J1013" i="2" s="1"/>
  <c r="I912" i="2"/>
  <c r="H912" i="2"/>
  <c r="H1013" i="2" s="1"/>
  <c r="G912" i="2"/>
  <c r="G1013" i="2" s="1"/>
  <c r="K911" i="2"/>
  <c r="K1012" i="2" s="1"/>
  <c r="J911" i="2"/>
  <c r="J1012" i="2" s="1"/>
  <c r="I911" i="2"/>
  <c r="I1012" i="2" s="1"/>
  <c r="H1012" i="2"/>
  <c r="G1012" i="2"/>
  <c r="K1011" i="2"/>
  <c r="J1011" i="2"/>
  <c r="I1011" i="2"/>
  <c r="H1011" i="2"/>
  <c r="E909" i="2"/>
  <c r="K908" i="2"/>
  <c r="K1009" i="2" s="1"/>
  <c r="J908" i="2"/>
  <c r="J1009" i="2" s="1"/>
  <c r="I908" i="2"/>
  <c r="I1009" i="2" s="1"/>
  <c r="H908" i="2"/>
  <c r="H1009" i="2" s="1"/>
  <c r="G908" i="2"/>
  <c r="K907" i="2"/>
  <c r="K1008" i="2" s="1"/>
  <c r="J907" i="2"/>
  <c r="J1008" i="2" s="1"/>
  <c r="I907" i="2"/>
  <c r="I1008" i="2" s="1"/>
  <c r="H907" i="2"/>
  <c r="H1008" i="2" s="1"/>
  <c r="G907" i="2"/>
  <c r="G1008" i="2" s="1"/>
  <c r="K906" i="2"/>
  <c r="K1007" i="2" s="1"/>
  <c r="J906" i="2"/>
  <c r="J1007" i="2" s="1"/>
  <c r="I906" i="2"/>
  <c r="H906" i="2"/>
  <c r="H1007" i="2" s="1"/>
  <c r="G1007" i="2"/>
  <c r="K905" i="2"/>
  <c r="K1006" i="2" s="1"/>
  <c r="J905" i="2"/>
  <c r="J1006" i="2" s="1"/>
  <c r="I905" i="2"/>
  <c r="I1006" i="2" s="1"/>
  <c r="H905" i="2"/>
  <c r="H1006" i="2" s="1"/>
  <c r="G905" i="2"/>
  <c r="G1006" i="2" s="1"/>
  <c r="K904" i="2"/>
  <c r="J904" i="2"/>
  <c r="I904" i="2"/>
  <c r="H904" i="2"/>
  <c r="G904" i="2"/>
  <c r="E900" i="2"/>
  <c r="E899" i="2"/>
  <c r="E898" i="2"/>
  <c r="E897" i="2"/>
  <c r="H886" i="2"/>
  <c r="G886" i="2"/>
  <c r="C880" i="2"/>
  <c r="C879" i="2"/>
  <c r="C878" i="2"/>
  <c r="C875" i="2"/>
  <c r="C874" i="2"/>
  <c r="K872" i="2"/>
  <c r="K880" i="2" s="1"/>
  <c r="J872" i="2"/>
  <c r="J880" i="2" s="1"/>
  <c r="I872" i="2"/>
  <c r="I880" i="2" s="1"/>
  <c r="H872" i="2"/>
  <c r="H880" i="2" s="1"/>
  <c r="G872" i="2"/>
  <c r="G880" i="2" s="1"/>
  <c r="K870" i="2"/>
  <c r="K879" i="2" s="1"/>
  <c r="J870" i="2"/>
  <c r="J879" i="2" s="1"/>
  <c r="I870" i="2"/>
  <c r="I879" i="2" s="1"/>
  <c r="H870" i="2"/>
  <c r="H887" i="2" s="1"/>
  <c r="G870" i="2"/>
  <c r="G879" i="2" s="1"/>
  <c r="K868" i="2"/>
  <c r="K878" i="2" s="1"/>
  <c r="J868" i="2"/>
  <c r="J878" i="2" s="1"/>
  <c r="I868" i="2"/>
  <c r="I878" i="2" s="1"/>
  <c r="H868" i="2"/>
  <c r="H878" i="2" s="1"/>
  <c r="G868" i="2"/>
  <c r="G878" i="2" s="1"/>
  <c r="K864" i="2"/>
  <c r="K884" i="2" s="1"/>
  <c r="K891" i="2" s="1"/>
  <c r="J864" i="2"/>
  <c r="J876" i="2" s="1"/>
  <c r="I864" i="2"/>
  <c r="H864" i="2"/>
  <c r="H884" i="2" s="1"/>
  <c r="H891" i="2" s="1"/>
  <c r="G884" i="2"/>
  <c r="K857" i="2"/>
  <c r="K858" i="2" s="1"/>
  <c r="J857" i="2"/>
  <c r="J858" i="2" s="1"/>
  <c r="I857" i="2"/>
  <c r="I858" i="2" s="1"/>
  <c r="H850" i="2"/>
  <c r="H857" i="2" s="1"/>
  <c r="H858" i="2" s="1"/>
  <c r="G850" i="2"/>
  <c r="G857" i="2" s="1"/>
  <c r="G858" i="2" s="1"/>
  <c r="K849" i="2"/>
  <c r="J849" i="2"/>
  <c r="I849" i="2"/>
  <c r="I856" i="2" s="1"/>
  <c r="H849" i="2"/>
  <c r="G849" i="2"/>
  <c r="G856" i="2" s="1"/>
  <c r="K847" i="2"/>
  <c r="K854" i="2" s="1"/>
  <c r="J847" i="2"/>
  <c r="J854" i="2" s="1"/>
  <c r="I847" i="2"/>
  <c r="I854" i="2" s="1"/>
  <c r="H847" i="2"/>
  <c r="H854" i="2" s="1"/>
  <c r="G852" i="2"/>
  <c r="E844" i="2"/>
  <c r="E842" i="2"/>
  <c r="E840" i="2"/>
  <c r="E836" i="2"/>
  <c r="K862" i="2"/>
  <c r="K883" i="2" s="1"/>
  <c r="K895" i="2" s="1"/>
  <c r="J862" i="2"/>
  <c r="K860" i="2"/>
  <c r="H860" i="2"/>
  <c r="E825" i="2"/>
  <c r="E823" i="2"/>
  <c r="E821" i="2"/>
  <c r="F822" i="2" s="1"/>
  <c r="E819" i="2"/>
  <c r="E814" i="2"/>
  <c r="I815" i="2" s="1"/>
  <c r="E812" i="2"/>
  <c r="I813" i="2" s="1"/>
  <c r="E810" i="2"/>
  <c r="I811" i="2" s="1"/>
  <c r="E808" i="2"/>
  <c r="H809" i="2" s="1"/>
  <c r="E806" i="2"/>
  <c r="H807" i="2" s="1"/>
  <c r="H805" i="2"/>
  <c r="E802" i="2"/>
  <c r="H803" i="2" s="1"/>
  <c r="E800" i="2"/>
  <c r="E798" i="2"/>
  <c r="E795" i="2"/>
  <c r="I796" i="2" s="1"/>
  <c r="E791" i="2"/>
  <c r="E789" i="2"/>
  <c r="E787" i="2"/>
  <c r="E785" i="2"/>
  <c r="E783" i="2"/>
  <c r="E781" i="2"/>
  <c r="H782" i="2" s="1"/>
  <c r="E779" i="2"/>
  <c r="H780" i="2" s="1"/>
  <c r="E777" i="2"/>
  <c r="E775" i="2"/>
  <c r="I776" i="2" s="1"/>
  <c r="E772" i="2"/>
  <c r="E768" i="2"/>
  <c r="G769" i="2" s="1"/>
  <c r="E766" i="2"/>
  <c r="E764" i="2"/>
  <c r="E762" i="2"/>
  <c r="E760" i="2"/>
  <c r="E758" i="2"/>
  <c r="F759" i="2" s="1"/>
  <c r="E756" i="2"/>
  <c r="F757" i="2" s="1"/>
  <c r="E754" i="2"/>
  <c r="E752" i="2"/>
  <c r="F753" i="2" s="1"/>
  <c r="E751" i="2"/>
  <c r="E749" i="2"/>
  <c r="E748" i="2"/>
  <c r="E747" i="2"/>
  <c r="E746" i="2"/>
  <c r="E745" i="2"/>
  <c r="E744" i="2"/>
  <c r="E743" i="2"/>
  <c r="E742" i="2"/>
  <c r="E741" i="2"/>
  <c r="E740" i="2"/>
  <c r="K738" i="2"/>
  <c r="J738" i="2"/>
  <c r="E734" i="2"/>
  <c r="F735" i="2" s="1"/>
  <c r="E732" i="2"/>
  <c r="E730" i="2"/>
  <c r="H731" i="2" s="1"/>
  <c r="E728" i="2"/>
  <c r="E723" i="2"/>
  <c r="J724" i="2" s="1"/>
  <c r="E719" i="2"/>
  <c r="J720" i="2" s="1"/>
  <c r="E717" i="2"/>
  <c r="E715" i="2"/>
  <c r="F716" i="2" s="1"/>
  <c r="E713" i="2"/>
  <c r="E711" i="2"/>
  <c r="F712" i="2" s="1"/>
  <c r="E708" i="2"/>
  <c r="H709" i="2" s="1"/>
  <c r="E704" i="2"/>
  <c r="K705" i="2" s="1"/>
  <c r="E702" i="2"/>
  <c r="E700" i="2"/>
  <c r="E698" i="2"/>
  <c r="K699" i="2" s="1"/>
  <c r="E696" i="2"/>
  <c r="E694" i="2"/>
  <c r="E692" i="2"/>
  <c r="E690" i="2"/>
  <c r="J691" i="2" s="1"/>
  <c r="E688" i="2"/>
  <c r="E683" i="2"/>
  <c r="H684" i="2" s="1"/>
  <c r="E679" i="2"/>
  <c r="H680" i="2" s="1"/>
  <c r="E677" i="2"/>
  <c r="H678" i="2" s="1"/>
  <c r="E675" i="2"/>
  <c r="E671" i="2"/>
  <c r="E670" i="2"/>
  <c r="E667" i="2"/>
  <c r="E666" i="2"/>
  <c r="E665" i="2"/>
  <c r="E664" i="2"/>
  <c r="E663" i="2"/>
  <c r="E662" i="2"/>
  <c r="E661" i="2"/>
  <c r="E660" i="2"/>
  <c r="E659" i="2"/>
  <c r="K651" i="2"/>
  <c r="J651" i="2"/>
  <c r="I651" i="2"/>
  <c r="H651" i="2"/>
  <c r="G651" i="2"/>
  <c r="F651" i="2"/>
  <c r="K650" i="2"/>
  <c r="J650" i="2"/>
  <c r="I650" i="2"/>
  <c r="H650" i="2"/>
  <c r="G650" i="2"/>
  <c r="F650" i="2"/>
  <c r="K649" i="2"/>
  <c r="J649" i="2"/>
  <c r="I649" i="2"/>
  <c r="H649" i="2"/>
  <c r="G649" i="2"/>
  <c r="F649" i="2"/>
  <c r="K648" i="2"/>
  <c r="J648" i="2"/>
  <c r="I648" i="2"/>
  <c r="H648" i="2"/>
  <c r="G648" i="2"/>
  <c r="F648" i="2"/>
  <c r="K647" i="2"/>
  <c r="J647" i="2"/>
  <c r="I647" i="2"/>
  <c r="H647" i="2"/>
  <c r="G647" i="2"/>
  <c r="F647" i="2"/>
  <c r="K646" i="2"/>
  <c r="J646" i="2"/>
  <c r="I646" i="2"/>
  <c r="H646" i="2"/>
  <c r="G646" i="2"/>
  <c r="F646" i="2"/>
  <c r="K645" i="2"/>
  <c r="J645" i="2"/>
  <c r="I645" i="2"/>
  <c r="H645" i="2"/>
  <c r="G645" i="2"/>
  <c r="F645" i="2"/>
  <c r="K644" i="2"/>
  <c r="J644" i="2"/>
  <c r="I644" i="2"/>
  <c r="H644" i="2"/>
  <c r="G644" i="2"/>
  <c r="F644" i="2"/>
  <c r="K643" i="2"/>
  <c r="J643" i="2"/>
  <c r="I643" i="2"/>
  <c r="H643" i="2"/>
  <c r="G643" i="2"/>
  <c r="F643" i="2"/>
  <c r="K642" i="2"/>
  <c r="J642" i="2"/>
  <c r="I642" i="2"/>
  <c r="H642" i="2"/>
  <c r="G642" i="2"/>
  <c r="F642" i="2"/>
  <c r="K641" i="2"/>
  <c r="J641" i="2"/>
  <c r="I641" i="2"/>
  <c r="H641" i="2"/>
  <c r="G641" i="2"/>
  <c r="F641" i="2"/>
  <c r="K640" i="2"/>
  <c r="J640" i="2"/>
  <c r="I640" i="2"/>
  <c r="H640" i="2"/>
  <c r="G640" i="2"/>
  <c r="F640" i="2"/>
  <c r="K639" i="2"/>
  <c r="J639" i="2"/>
  <c r="I639" i="2"/>
  <c r="H639" i="2"/>
  <c r="G639" i="2"/>
  <c r="F639" i="2"/>
  <c r="K638" i="2"/>
  <c r="J638" i="2"/>
  <c r="I638" i="2"/>
  <c r="H638" i="2"/>
  <c r="G638" i="2"/>
  <c r="F638" i="2"/>
  <c r="K637" i="2"/>
  <c r="J637" i="2"/>
  <c r="I637" i="2"/>
  <c r="H637" i="2"/>
  <c r="G637" i="2"/>
  <c r="F637" i="2"/>
  <c r="K636" i="2"/>
  <c r="J636" i="2"/>
  <c r="I636" i="2"/>
  <c r="H636" i="2"/>
  <c r="G636" i="2"/>
  <c r="F636" i="2"/>
  <c r="K635" i="2"/>
  <c r="J635" i="2"/>
  <c r="I635" i="2"/>
  <c r="H635" i="2"/>
  <c r="G635" i="2"/>
  <c r="F635" i="2"/>
  <c r="K634" i="2"/>
  <c r="J634" i="2"/>
  <c r="I634" i="2"/>
  <c r="H634" i="2"/>
  <c r="G634" i="2"/>
  <c r="F634" i="2"/>
  <c r="K633" i="2"/>
  <c r="J633" i="2"/>
  <c r="I633" i="2"/>
  <c r="H633" i="2"/>
  <c r="G633" i="2"/>
  <c r="F633" i="2"/>
  <c r="K632" i="2"/>
  <c r="J632" i="2"/>
  <c r="I632" i="2"/>
  <c r="H632" i="2"/>
  <c r="G632" i="2"/>
  <c r="F632" i="2"/>
  <c r="K626" i="2"/>
  <c r="J626" i="2"/>
  <c r="I626" i="2"/>
  <c r="H626" i="2"/>
  <c r="G626" i="2"/>
  <c r="F626" i="2"/>
  <c r="K625" i="2"/>
  <c r="J625" i="2"/>
  <c r="I625" i="2"/>
  <c r="H625" i="2"/>
  <c r="G625" i="2"/>
  <c r="F625" i="2"/>
  <c r="K624" i="2"/>
  <c r="J624" i="2"/>
  <c r="I624" i="2"/>
  <c r="H624" i="2"/>
  <c r="G624" i="2"/>
  <c r="F624" i="2"/>
  <c r="K623" i="2"/>
  <c r="J623" i="2"/>
  <c r="I623" i="2"/>
  <c r="H623" i="2"/>
  <c r="G623" i="2"/>
  <c r="F623" i="2"/>
  <c r="K622" i="2"/>
  <c r="J622" i="2"/>
  <c r="I622" i="2"/>
  <c r="H622" i="2"/>
  <c r="G622" i="2"/>
  <c r="F622" i="2"/>
  <c r="K621" i="2"/>
  <c r="J621" i="2"/>
  <c r="I621" i="2"/>
  <c r="H621" i="2"/>
  <c r="G621" i="2"/>
  <c r="F621" i="2"/>
  <c r="K620" i="2"/>
  <c r="J620" i="2"/>
  <c r="I620" i="2"/>
  <c r="H620" i="2"/>
  <c r="G620" i="2"/>
  <c r="F620" i="2"/>
  <c r="K619" i="2"/>
  <c r="J619" i="2"/>
  <c r="I619" i="2"/>
  <c r="H619" i="2"/>
  <c r="G619" i="2"/>
  <c r="F619" i="2"/>
  <c r="K618" i="2"/>
  <c r="J618" i="2"/>
  <c r="I618" i="2"/>
  <c r="H618" i="2"/>
  <c r="G618" i="2"/>
  <c r="F618" i="2"/>
  <c r="K617" i="2"/>
  <c r="J617" i="2"/>
  <c r="I617" i="2"/>
  <c r="H617" i="2"/>
  <c r="G617" i="2"/>
  <c r="F617" i="2"/>
  <c r="K616" i="2"/>
  <c r="J616" i="2"/>
  <c r="I616" i="2"/>
  <c r="H616" i="2"/>
  <c r="G616" i="2"/>
  <c r="K615" i="2"/>
  <c r="J615" i="2"/>
  <c r="I615" i="2"/>
  <c r="H615" i="2"/>
  <c r="G615" i="2"/>
  <c r="F615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K587" i="2"/>
  <c r="K627" i="2" s="1"/>
  <c r="J587" i="2"/>
  <c r="J627" i="2" s="1"/>
  <c r="I587" i="2"/>
  <c r="I627" i="2" s="1"/>
  <c r="H587" i="2"/>
  <c r="H627" i="2" s="1"/>
  <c r="G587" i="2"/>
  <c r="G627" i="2" s="1"/>
  <c r="F587" i="2"/>
  <c r="E586" i="2"/>
  <c r="E585" i="2"/>
  <c r="E584" i="2"/>
  <c r="E583" i="2"/>
  <c r="E582" i="2"/>
  <c r="E581" i="2"/>
  <c r="E580" i="2"/>
  <c r="K652" i="2"/>
  <c r="J652" i="2"/>
  <c r="I652" i="2"/>
  <c r="H652" i="2"/>
  <c r="G652" i="2"/>
  <c r="E574" i="2"/>
  <c r="E573" i="2"/>
  <c r="E572" i="2"/>
  <c r="E571" i="2"/>
  <c r="E570" i="2"/>
  <c r="E569" i="2"/>
  <c r="K568" i="2"/>
  <c r="K579" i="2" s="1"/>
  <c r="J568" i="2"/>
  <c r="I568" i="2"/>
  <c r="I579" i="2" s="1"/>
  <c r="H568" i="2"/>
  <c r="H579" i="2" s="1"/>
  <c r="G568" i="2"/>
  <c r="G579" i="2" s="1"/>
  <c r="F568" i="2"/>
  <c r="F579" i="2" s="1"/>
  <c r="K567" i="2"/>
  <c r="J567" i="2"/>
  <c r="J578" i="2" s="1"/>
  <c r="I567" i="2"/>
  <c r="I578" i="2" s="1"/>
  <c r="H567" i="2"/>
  <c r="H578" i="2" s="1"/>
  <c r="G567" i="2"/>
  <c r="K566" i="2"/>
  <c r="J566" i="2"/>
  <c r="I566" i="2"/>
  <c r="I577" i="2" s="1"/>
  <c r="H566" i="2"/>
  <c r="H577" i="2" s="1"/>
  <c r="G566" i="2"/>
  <c r="F577" i="2"/>
  <c r="F654" i="2" s="1"/>
  <c r="K565" i="2"/>
  <c r="J565" i="2"/>
  <c r="I565" i="2"/>
  <c r="G565" i="2"/>
  <c r="G588" i="2" s="1"/>
  <c r="F628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2" i="2"/>
  <c r="E541" i="2"/>
  <c r="K540" i="2"/>
  <c r="J540" i="2"/>
  <c r="I540" i="2"/>
  <c r="H540" i="2"/>
  <c r="G540" i="2"/>
  <c r="F540" i="2"/>
  <c r="K539" i="2"/>
  <c r="J539" i="2"/>
  <c r="I539" i="2"/>
  <c r="H539" i="2"/>
  <c r="G539" i="2"/>
  <c r="F539" i="2"/>
  <c r="K538" i="2"/>
  <c r="J538" i="2"/>
  <c r="I538" i="2"/>
  <c r="H538" i="2"/>
  <c r="G538" i="2"/>
  <c r="F538" i="2"/>
  <c r="K537" i="2"/>
  <c r="J537" i="2"/>
  <c r="I537" i="2"/>
  <c r="H537" i="2"/>
  <c r="G537" i="2"/>
  <c r="F537" i="2"/>
  <c r="K536" i="2"/>
  <c r="J536" i="2"/>
  <c r="I536" i="2"/>
  <c r="H536" i="2"/>
  <c r="G536" i="2"/>
  <c r="F536" i="2"/>
  <c r="K535" i="2"/>
  <c r="J535" i="2"/>
  <c r="I535" i="2"/>
  <c r="H535" i="2"/>
  <c r="G535" i="2"/>
  <c r="F535" i="2"/>
  <c r="K534" i="2"/>
  <c r="J534" i="2"/>
  <c r="I534" i="2"/>
  <c r="H534" i="2"/>
  <c r="G534" i="2"/>
  <c r="F534" i="2"/>
  <c r="K533" i="2"/>
  <c r="J533" i="2"/>
  <c r="I533" i="2"/>
  <c r="H533" i="2"/>
  <c r="G533" i="2"/>
  <c r="K532" i="2"/>
  <c r="J532" i="2"/>
  <c r="I532" i="2"/>
  <c r="H532" i="2"/>
  <c r="G532" i="2"/>
  <c r="K531" i="2"/>
  <c r="J531" i="2"/>
  <c r="I531" i="2"/>
  <c r="H531" i="2"/>
  <c r="G531" i="2"/>
  <c r="K530" i="2"/>
  <c r="J530" i="2"/>
  <c r="I530" i="2"/>
  <c r="H530" i="2"/>
  <c r="G530" i="2"/>
  <c r="K529" i="2"/>
  <c r="J529" i="2"/>
  <c r="I529" i="2"/>
  <c r="H529" i="2"/>
  <c r="G529" i="2"/>
  <c r="F529" i="2"/>
  <c r="K528" i="2"/>
  <c r="J528" i="2"/>
  <c r="I528" i="2"/>
  <c r="H528" i="2"/>
  <c r="G528" i="2"/>
  <c r="F528" i="2"/>
  <c r="K527" i="2"/>
  <c r="J527" i="2"/>
  <c r="I527" i="2"/>
  <c r="H527" i="2"/>
  <c r="G527" i="2"/>
  <c r="F527" i="2"/>
  <c r="K526" i="2"/>
  <c r="J526" i="2"/>
  <c r="I526" i="2"/>
  <c r="H526" i="2"/>
  <c r="G526" i="2"/>
  <c r="F526" i="2"/>
  <c r="E524" i="2"/>
  <c r="E523" i="2"/>
  <c r="K522" i="2"/>
  <c r="J522" i="2"/>
  <c r="I522" i="2"/>
  <c r="H522" i="2"/>
  <c r="G522" i="2"/>
  <c r="F522" i="2"/>
  <c r="E521" i="2"/>
  <c r="E520" i="2"/>
  <c r="F533" i="2" s="1"/>
  <c r="E519" i="2"/>
  <c r="F532" i="2" s="1"/>
  <c r="E518" i="2"/>
  <c r="F531" i="2" s="1"/>
  <c r="E517" i="2"/>
  <c r="F530" i="2" s="1"/>
  <c r="E516" i="2"/>
  <c r="E515" i="2"/>
  <c r="E514" i="2"/>
  <c r="E513" i="2"/>
  <c r="E512" i="2"/>
  <c r="E511" i="2"/>
  <c r="E510" i="2"/>
  <c r="E509" i="2"/>
  <c r="E506" i="2"/>
  <c r="E505" i="2"/>
  <c r="K504" i="2"/>
  <c r="I504" i="2"/>
  <c r="H504" i="2"/>
  <c r="F503" i="2"/>
  <c r="K502" i="2"/>
  <c r="J502" i="2"/>
  <c r="I502" i="2"/>
  <c r="H502" i="2"/>
  <c r="G502" i="2"/>
  <c r="F502" i="2"/>
  <c r="K501" i="2"/>
  <c r="J501" i="2"/>
  <c r="I501" i="2"/>
  <c r="H501" i="2"/>
  <c r="G501" i="2"/>
  <c r="F501" i="2"/>
  <c r="K500" i="2"/>
  <c r="J500" i="2"/>
  <c r="I500" i="2"/>
  <c r="H500" i="2"/>
  <c r="G500" i="2"/>
  <c r="F500" i="2"/>
  <c r="K499" i="2"/>
  <c r="J499" i="2"/>
  <c r="I499" i="2"/>
  <c r="H499" i="2"/>
  <c r="G499" i="2"/>
  <c r="F499" i="2"/>
  <c r="K498" i="2"/>
  <c r="J498" i="2"/>
  <c r="I498" i="2"/>
  <c r="H498" i="2"/>
  <c r="G498" i="2"/>
  <c r="F498" i="2"/>
  <c r="K497" i="2"/>
  <c r="J497" i="2"/>
  <c r="I497" i="2"/>
  <c r="H497" i="2"/>
  <c r="G497" i="2"/>
  <c r="F497" i="2"/>
  <c r="K496" i="2"/>
  <c r="J496" i="2"/>
  <c r="I496" i="2"/>
  <c r="H496" i="2"/>
  <c r="G496" i="2"/>
  <c r="F496" i="2"/>
  <c r="K495" i="2"/>
  <c r="J495" i="2"/>
  <c r="I495" i="2"/>
  <c r="H495" i="2"/>
  <c r="G495" i="2"/>
  <c r="F495" i="2"/>
  <c r="G493" i="2"/>
  <c r="E491" i="2"/>
  <c r="F489" i="2"/>
  <c r="E489" i="2" s="1"/>
  <c r="K488" i="2"/>
  <c r="J488" i="2"/>
  <c r="I488" i="2"/>
  <c r="H488" i="2"/>
  <c r="G488" i="2"/>
  <c r="K487" i="2"/>
  <c r="J487" i="2"/>
  <c r="I487" i="2"/>
  <c r="H487" i="2"/>
  <c r="G487" i="2"/>
  <c r="F487" i="2"/>
  <c r="K486" i="2"/>
  <c r="J486" i="2"/>
  <c r="I486" i="2"/>
  <c r="H486" i="2"/>
  <c r="G486" i="2"/>
  <c r="F486" i="2"/>
  <c r="K485" i="2"/>
  <c r="J485" i="2"/>
  <c r="I485" i="2"/>
  <c r="H485" i="2"/>
  <c r="G485" i="2"/>
  <c r="F485" i="2"/>
  <c r="K484" i="2"/>
  <c r="J484" i="2"/>
  <c r="I484" i="2"/>
  <c r="H484" i="2"/>
  <c r="G484" i="2"/>
  <c r="F484" i="2"/>
  <c r="K482" i="2"/>
  <c r="J482" i="2"/>
  <c r="I482" i="2"/>
  <c r="H482" i="2"/>
  <c r="G482" i="2"/>
  <c r="F482" i="2"/>
  <c r="K481" i="2"/>
  <c r="J481" i="2"/>
  <c r="I481" i="2"/>
  <c r="H481" i="2"/>
  <c r="G481" i="2"/>
  <c r="K479" i="2"/>
  <c r="J479" i="2"/>
  <c r="I479" i="2"/>
  <c r="H479" i="2"/>
  <c r="G479" i="2"/>
  <c r="F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K466" i="2"/>
  <c r="J466" i="2"/>
  <c r="I466" i="2"/>
  <c r="H466" i="2"/>
  <c r="G466" i="2"/>
  <c r="F466" i="2"/>
  <c r="K465" i="2"/>
  <c r="J465" i="2"/>
  <c r="I465" i="2"/>
  <c r="H465" i="2"/>
  <c r="G465" i="2"/>
  <c r="F465" i="2"/>
  <c r="K464" i="2"/>
  <c r="J464" i="2"/>
  <c r="I464" i="2"/>
  <c r="H464" i="2"/>
  <c r="G464" i="2"/>
  <c r="F464" i="2"/>
  <c r="K463" i="2"/>
  <c r="J463" i="2"/>
  <c r="I463" i="2"/>
  <c r="H463" i="2"/>
  <c r="G463" i="2"/>
  <c r="F463" i="2"/>
  <c r="K462" i="2"/>
  <c r="J462" i="2"/>
  <c r="I462" i="2"/>
  <c r="H462" i="2"/>
  <c r="G462" i="2"/>
  <c r="F462" i="2"/>
  <c r="K461" i="2"/>
  <c r="J461" i="2"/>
  <c r="I461" i="2"/>
  <c r="H461" i="2"/>
  <c r="G461" i="2"/>
  <c r="F461" i="2"/>
  <c r="K460" i="2"/>
  <c r="J460" i="2"/>
  <c r="I460" i="2"/>
  <c r="H460" i="2"/>
  <c r="G460" i="2"/>
  <c r="F460" i="2"/>
  <c r="K459" i="2"/>
  <c r="J459" i="2"/>
  <c r="I459" i="2"/>
  <c r="H459" i="2"/>
  <c r="G459" i="2"/>
  <c r="F459" i="2"/>
  <c r="K458" i="2"/>
  <c r="J458" i="2"/>
  <c r="I458" i="2"/>
  <c r="H458" i="2"/>
  <c r="G458" i="2"/>
  <c r="K457" i="2"/>
  <c r="J457" i="2"/>
  <c r="I457" i="2"/>
  <c r="H457" i="2"/>
  <c r="G457" i="2"/>
  <c r="F457" i="2"/>
  <c r="K456" i="2"/>
  <c r="J456" i="2"/>
  <c r="I456" i="2"/>
  <c r="H456" i="2"/>
  <c r="K455" i="2"/>
  <c r="J455" i="2"/>
  <c r="I455" i="2"/>
  <c r="H455" i="2"/>
  <c r="K454" i="2"/>
  <c r="J454" i="2"/>
  <c r="I454" i="2"/>
  <c r="H454" i="2"/>
  <c r="K453" i="2"/>
  <c r="J453" i="2"/>
  <c r="I453" i="2"/>
  <c r="H453" i="2"/>
  <c r="K452" i="2"/>
  <c r="J452" i="2"/>
  <c r="I452" i="2"/>
  <c r="H452" i="2"/>
  <c r="K451" i="2"/>
  <c r="J451" i="2"/>
  <c r="I451" i="2"/>
  <c r="H451" i="2"/>
  <c r="K450" i="2"/>
  <c r="J450" i="2"/>
  <c r="I450" i="2"/>
  <c r="H450" i="2"/>
  <c r="K449" i="2"/>
  <c r="J449" i="2"/>
  <c r="I449" i="2"/>
  <c r="H449" i="2"/>
  <c r="K448" i="2"/>
  <c r="J448" i="2"/>
  <c r="I448" i="2"/>
  <c r="H448" i="2"/>
  <c r="K447" i="2"/>
  <c r="J447" i="2"/>
  <c r="I447" i="2"/>
  <c r="H447" i="2"/>
  <c r="K446" i="2"/>
  <c r="J446" i="2"/>
  <c r="I446" i="2"/>
  <c r="H446" i="2"/>
  <c r="K445" i="2"/>
  <c r="J445" i="2"/>
  <c r="I445" i="2"/>
  <c r="H445" i="2"/>
  <c r="G445" i="2"/>
  <c r="K444" i="2"/>
  <c r="J444" i="2"/>
  <c r="I444" i="2"/>
  <c r="H444" i="2"/>
  <c r="G444" i="2"/>
  <c r="F444" i="2"/>
  <c r="K443" i="2"/>
  <c r="J443" i="2"/>
  <c r="I443" i="2"/>
  <c r="H443" i="2"/>
  <c r="G443" i="2"/>
  <c r="F443" i="2"/>
  <c r="K442" i="2"/>
  <c r="J442" i="2"/>
  <c r="I442" i="2"/>
  <c r="H442" i="2"/>
  <c r="G442" i="2"/>
  <c r="F442" i="2"/>
  <c r="K441" i="2"/>
  <c r="J441" i="2"/>
  <c r="I441" i="2"/>
  <c r="H441" i="2"/>
  <c r="G441" i="2"/>
  <c r="F441" i="2"/>
  <c r="K440" i="2"/>
  <c r="J440" i="2"/>
  <c r="I440" i="2"/>
  <c r="H440" i="2"/>
  <c r="G440" i="2"/>
  <c r="F440" i="2"/>
  <c r="K439" i="2"/>
  <c r="J439" i="2"/>
  <c r="I439" i="2"/>
  <c r="H439" i="2"/>
  <c r="G439" i="2"/>
  <c r="F439" i="2"/>
  <c r="K438" i="2"/>
  <c r="J438" i="2"/>
  <c r="I438" i="2"/>
  <c r="H438" i="2"/>
  <c r="G438" i="2"/>
  <c r="F438" i="2"/>
  <c r="K437" i="2"/>
  <c r="J437" i="2"/>
  <c r="I437" i="2"/>
  <c r="H437" i="2"/>
  <c r="G437" i="2"/>
  <c r="F437" i="2"/>
  <c r="K436" i="2"/>
  <c r="J436" i="2"/>
  <c r="I436" i="2"/>
  <c r="H436" i="2"/>
  <c r="G436" i="2"/>
  <c r="F436" i="2"/>
  <c r="E433" i="2"/>
  <c r="E430" i="2"/>
  <c r="E429" i="2"/>
  <c r="E428" i="2"/>
  <c r="G427" i="2"/>
  <c r="E426" i="2"/>
  <c r="E424" i="2"/>
  <c r="K423" i="2"/>
  <c r="K427" i="2" s="1"/>
  <c r="J423" i="2"/>
  <c r="J493" i="2" s="1"/>
  <c r="I423" i="2"/>
  <c r="I493" i="2" s="1"/>
  <c r="H423" i="2"/>
  <c r="E422" i="2"/>
  <c r="E421" i="2"/>
  <c r="E420" i="2"/>
  <c r="E419" i="2"/>
  <c r="E418" i="2"/>
  <c r="E417" i="2"/>
  <c r="E416" i="2"/>
  <c r="E415" i="2"/>
  <c r="E414" i="2"/>
  <c r="E413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68" i="2"/>
  <c r="E367" i="2"/>
  <c r="K366" i="2"/>
  <c r="J366" i="2"/>
  <c r="I366" i="2"/>
  <c r="H366" i="2"/>
  <c r="G366" i="2"/>
  <c r="F366" i="2"/>
  <c r="K365" i="2"/>
  <c r="J365" i="2"/>
  <c r="I365" i="2"/>
  <c r="H365" i="2"/>
  <c r="G365" i="2"/>
  <c r="K364" i="2"/>
  <c r="J364" i="2"/>
  <c r="I364" i="2"/>
  <c r="H364" i="2"/>
  <c r="G364" i="2"/>
  <c r="F364" i="2"/>
  <c r="K363" i="2"/>
  <c r="J363" i="2"/>
  <c r="I363" i="2"/>
  <c r="H363" i="2"/>
  <c r="G363" i="2"/>
  <c r="F363" i="2"/>
  <c r="K362" i="2"/>
  <c r="J362" i="2"/>
  <c r="I362" i="2"/>
  <c r="H362" i="2"/>
  <c r="G362" i="2"/>
  <c r="F362" i="2"/>
  <c r="K361" i="2"/>
  <c r="J361" i="2"/>
  <c r="I361" i="2"/>
  <c r="H361" i="2"/>
  <c r="G361" i="2"/>
  <c r="F361" i="2"/>
  <c r="K360" i="2"/>
  <c r="J360" i="2"/>
  <c r="I360" i="2"/>
  <c r="H360" i="2"/>
  <c r="G360" i="2"/>
  <c r="F360" i="2"/>
  <c r="K359" i="2"/>
  <c r="J359" i="2"/>
  <c r="I359" i="2"/>
  <c r="H359" i="2"/>
  <c r="G359" i="2"/>
  <c r="K358" i="2"/>
  <c r="J358" i="2"/>
  <c r="I358" i="2"/>
  <c r="H358" i="2"/>
  <c r="K357" i="2"/>
  <c r="J357" i="2"/>
  <c r="K356" i="2"/>
  <c r="J356" i="2"/>
  <c r="E353" i="2"/>
  <c r="E352" i="2"/>
  <c r="E351" i="2"/>
  <c r="E350" i="2"/>
  <c r="E349" i="2"/>
  <c r="E348" i="2"/>
  <c r="E347" i="2"/>
  <c r="K346" i="2"/>
  <c r="J346" i="2"/>
  <c r="I346" i="2"/>
  <c r="H346" i="2"/>
  <c r="G346" i="2"/>
  <c r="K345" i="2"/>
  <c r="J345" i="2"/>
  <c r="I345" i="2"/>
  <c r="H345" i="2"/>
  <c r="G345" i="2"/>
  <c r="K344" i="2"/>
  <c r="J344" i="2"/>
  <c r="I344" i="2"/>
  <c r="K343" i="2"/>
  <c r="J343" i="2"/>
  <c r="I343" i="2"/>
  <c r="K342" i="2"/>
  <c r="J342" i="2"/>
  <c r="I342" i="2"/>
  <c r="J336" i="2"/>
  <c r="I336" i="2"/>
  <c r="H336" i="2"/>
  <c r="G336" i="2"/>
  <c r="F336" i="2"/>
  <c r="J335" i="2"/>
  <c r="I335" i="2"/>
  <c r="H335" i="2"/>
  <c r="G335" i="2"/>
  <c r="F335" i="2"/>
  <c r="J334" i="2"/>
  <c r="I334" i="2"/>
  <c r="H334" i="2"/>
  <c r="G334" i="2"/>
  <c r="F334" i="2"/>
  <c r="J333" i="2"/>
  <c r="I333" i="2"/>
  <c r="H333" i="2"/>
  <c r="G333" i="2"/>
  <c r="J332" i="2"/>
  <c r="I332" i="2"/>
  <c r="H332" i="2"/>
  <c r="G332" i="2"/>
  <c r="F332" i="2"/>
  <c r="K331" i="2"/>
  <c r="J331" i="2"/>
  <c r="I331" i="2"/>
  <c r="H331" i="2"/>
  <c r="G331" i="2"/>
  <c r="F331" i="2"/>
  <c r="K330" i="2"/>
  <c r="J330" i="2"/>
  <c r="I330" i="2"/>
  <c r="H330" i="2"/>
  <c r="G330" i="2"/>
  <c r="F330" i="2"/>
  <c r="K329" i="2"/>
  <c r="J329" i="2"/>
  <c r="I329" i="2"/>
  <c r="H329" i="2"/>
  <c r="G329" i="2"/>
  <c r="F329" i="2"/>
  <c r="K328" i="2"/>
  <c r="J328" i="2"/>
  <c r="I328" i="2"/>
  <c r="H328" i="2"/>
  <c r="G328" i="2"/>
  <c r="F328" i="2"/>
  <c r="K327" i="2"/>
  <c r="J327" i="2"/>
  <c r="I327" i="2"/>
  <c r="H327" i="2"/>
  <c r="G327" i="2"/>
  <c r="F327" i="2"/>
  <c r="E323" i="2"/>
  <c r="E322" i="2"/>
  <c r="E321" i="2"/>
  <c r="E318" i="2"/>
  <c r="E316" i="2"/>
  <c r="E315" i="2"/>
  <c r="E314" i="2"/>
  <c r="E313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J213" i="2"/>
  <c r="J341" i="2" s="1"/>
  <c r="I213" i="2"/>
  <c r="I341" i="2" s="1"/>
  <c r="H213" i="2"/>
  <c r="H341" i="2" s="1"/>
  <c r="G213" i="2"/>
  <c r="G341" i="2" s="1"/>
  <c r="F213" i="2"/>
  <c r="J212" i="2"/>
  <c r="J340" i="2" s="1"/>
  <c r="I212" i="2"/>
  <c r="I340" i="2" s="1"/>
  <c r="H212" i="2"/>
  <c r="H340" i="2" s="1"/>
  <c r="G212" i="2"/>
  <c r="G340" i="2" s="1"/>
  <c r="F212" i="2"/>
  <c r="F340" i="2" s="1"/>
  <c r="K211" i="2"/>
  <c r="J211" i="2"/>
  <c r="J339" i="2" s="1"/>
  <c r="I211" i="2"/>
  <c r="I339" i="2" s="1"/>
  <c r="H211" i="2"/>
  <c r="H339" i="2" s="1"/>
  <c r="G211" i="2"/>
  <c r="G339" i="2" s="1"/>
  <c r="K210" i="2"/>
  <c r="J210" i="2"/>
  <c r="J338" i="2" s="1"/>
  <c r="I210" i="2"/>
  <c r="I338" i="2" s="1"/>
  <c r="H210" i="2"/>
  <c r="H338" i="2" s="1"/>
  <c r="G210" i="2"/>
  <c r="G338" i="2" s="1"/>
  <c r="K209" i="2"/>
  <c r="J209" i="2"/>
  <c r="J337" i="2" s="1"/>
  <c r="I209" i="2"/>
  <c r="I337" i="2" s="1"/>
  <c r="H209" i="2"/>
  <c r="G209" i="2"/>
  <c r="G337" i="2" s="1"/>
  <c r="F337" i="2"/>
  <c r="E207" i="2"/>
  <c r="E206" i="2"/>
  <c r="E205" i="2"/>
  <c r="E204" i="2"/>
  <c r="E203" i="2"/>
  <c r="K199" i="2"/>
  <c r="J199" i="2"/>
  <c r="I199" i="2"/>
  <c r="H199" i="2"/>
  <c r="G199" i="2"/>
  <c r="F199" i="2"/>
  <c r="K198" i="2"/>
  <c r="J198" i="2"/>
  <c r="I198" i="2"/>
  <c r="H198" i="2"/>
  <c r="G198" i="2"/>
  <c r="F198" i="2"/>
  <c r="K197" i="2"/>
  <c r="J197" i="2"/>
  <c r="I197" i="2"/>
  <c r="H197" i="2"/>
  <c r="G197" i="2"/>
  <c r="F197" i="2"/>
  <c r="K196" i="2"/>
  <c r="J196" i="2"/>
  <c r="I196" i="2"/>
  <c r="H196" i="2"/>
  <c r="G196" i="2"/>
  <c r="F196" i="2"/>
  <c r="K195" i="2"/>
  <c r="J195" i="2"/>
  <c r="I195" i="2"/>
  <c r="H195" i="2"/>
  <c r="G195" i="2"/>
  <c r="F195" i="2"/>
  <c r="K194" i="2"/>
  <c r="J194" i="2"/>
  <c r="I194" i="2"/>
  <c r="H194" i="2"/>
  <c r="G194" i="2"/>
  <c r="F194" i="2"/>
  <c r="K193" i="2"/>
  <c r="J193" i="2"/>
  <c r="I193" i="2"/>
  <c r="H193" i="2"/>
  <c r="G193" i="2"/>
  <c r="F193" i="2"/>
  <c r="K192" i="2"/>
  <c r="J192" i="2"/>
  <c r="I192" i="2"/>
  <c r="H192" i="2"/>
  <c r="G192" i="2"/>
  <c r="F192" i="2"/>
  <c r="K191" i="2"/>
  <c r="J191" i="2"/>
  <c r="I191" i="2"/>
  <c r="H191" i="2"/>
  <c r="G191" i="2"/>
  <c r="F191" i="2"/>
  <c r="K190" i="2"/>
  <c r="J190" i="2"/>
  <c r="I190" i="2"/>
  <c r="H190" i="2"/>
  <c r="G190" i="2"/>
  <c r="F190" i="2"/>
  <c r="K189" i="2"/>
  <c r="J189" i="2"/>
  <c r="I189" i="2"/>
  <c r="H189" i="2"/>
  <c r="G189" i="2"/>
  <c r="F189" i="2"/>
  <c r="K188" i="2"/>
  <c r="J188" i="2"/>
  <c r="I188" i="2"/>
  <c r="H188" i="2"/>
  <c r="G188" i="2"/>
  <c r="F188" i="2"/>
  <c r="K187" i="2"/>
  <c r="J187" i="2"/>
  <c r="I187" i="2"/>
  <c r="H187" i="2"/>
  <c r="G187" i="2"/>
  <c r="F187" i="2"/>
  <c r="K186" i="2"/>
  <c r="J186" i="2"/>
  <c r="I186" i="2"/>
  <c r="H186" i="2"/>
  <c r="G186" i="2"/>
  <c r="F186" i="2"/>
  <c r="K185" i="2"/>
  <c r="J185" i="2"/>
  <c r="I185" i="2"/>
  <c r="H185" i="2"/>
  <c r="G185" i="2"/>
  <c r="F185" i="2"/>
  <c r="K184" i="2"/>
  <c r="J184" i="2"/>
  <c r="I184" i="2"/>
  <c r="H184" i="2"/>
  <c r="G184" i="2"/>
  <c r="F184" i="2"/>
  <c r="K183" i="2"/>
  <c r="J183" i="2"/>
  <c r="I183" i="2"/>
  <c r="H183" i="2"/>
  <c r="G183" i="2"/>
  <c r="F183" i="2"/>
  <c r="K182" i="2"/>
  <c r="J182" i="2"/>
  <c r="I182" i="2"/>
  <c r="H182" i="2"/>
  <c r="G182" i="2"/>
  <c r="F182" i="2"/>
  <c r="K181" i="2"/>
  <c r="J181" i="2"/>
  <c r="I181" i="2"/>
  <c r="H181" i="2"/>
  <c r="G181" i="2"/>
  <c r="F181" i="2"/>
  <c r="K180" i="2"/>
  <c r="J180" i="2"/>
  <c r="I180" i="2"/>
  <c r="H180" i="2"/>
  <c r="G180" i="2"/>
  <c r="F180" i="2"/>
  <c r="K179" i="2"/>
  <c r="J179" i="2"/>
  <c r="I179" i="2"/>
  <c r="H179" i="2"/>
  <c r="G179" i="2"/>
  <c r="F179" i="2"/>
  <c r="K178" i="2"/>
  <c r="J178" i="2"/>
  <c r="I178" i="2"/>
  <c r="H178" i="2"/>
  <c r="G178" i="2"/>
  <c r="F178" i="2"/>
  <c r="K177" i="2"/>
  <c r="J177" i="2"/>
  <c r="I177" i="2"/>
  <c r="H177" i="2"/>
  <c r="G177" i="2"/>
  <c r="F177" i="2"/>
  <c r="K176" i="2"/>
  <c r="J176" i="2"/>
  <c r="I176" i="2"/>
  <c r="H176" i="2"/>
  <c r="G176" i="2"/>
  <c r="F176" i="2"/>
  <c r="K175" i="2"/>
  <c r="J175" i="2"/>
  <c r="I175" i="2"/>
  <c r="H175" i="2"/>
  <c r="G175" i="2"/>
  <c r="F175" i="2"/>
  <c r="K174" i="2"/>
  <c r="J174" i="2"/>
  <c r="I174" i="2"/>
  <c r="H174" i="2"/>
  <c r="G174" i="2"/>
  <c r="F174" i="2"/>
  <c r="K173" i="2"/>
  <c r="J173" i="2"/>
  <c r="I173" i="2"/>
  <c r="H173" i="2"/>
  <c r="G173" i="2"/>
  <c r="F173" i="2"/>
  <c r="K172" i="2"/>
  <c r="J172" i="2"/>
  <c r="I172" i="2"/>
  <c r="H172" i="2"/>
  <c r="G172" i="2"/>
  <c r="F172" i="2"/>
  <c r="K171" i="2"/>
  <c r="J171" i="2"/>
  <c r="I171" i="2"/>
  <c r="H171" i="2"/>
  <c r="G171" i="2"/>
  <c r="F171" i="2"/>
  <c r="K170" i="2"/>
  <c r="J170" i="2"/>
  <c r="I170" i="2"/>
  <c r="H170" i="2"/>
  <c r="G170" i="2"/>
  <c r="F170" i="2"/>
  <c r="K169" i="2"/>
  <c r="J169" i="2"/>
  <c r="I169" i="2"/>
  <c r="H169" i="2"/>
  <c r="G169" i="2"/>
  <c r="F169" i="2"/>
  <c r="K168" i="2"/>
  <c r="J168" i="2"/>
  <c r="I168" i="2"/>
  <c r="H168" i="2"/>
  <c r="G168" i="2"/>
  <c r="F168" i="2"/>
  <c r="K167" i="2"/>
  <c r="J167" i="2"/>
  <c r="I167" i="2"/>
  <c r="H167" i="2"/>
  <c r="G167" i="2"/>
  <c r="F167" i="2"/>
  <c r="K166" i="2"/>
  <c r="J166" i="2"/>
  <c r="I166" i="2"/>
  <c r="H166" i="2"/>
  <c r="G166" i="2"/>
  <c r="F166" i="2"/>
  <c r="K165" i="2"/>
  <c r="J165" i="2"/>
  <c r="I165" i="2"/>
  <c r="H165" i="2"/>
  <c r="G165" i="2"/>
  <c r="F165" i="2"/>
  <c r="K164" i="2"/>
  <c r="J164" i="2"/>
  <c r="I164" i="2"/>
  <c r="H164" i="2"/>
  <c r="G164" i="2"/>
  <c r="F164" i="2"/>
  <c r="E163" i="2"/>
  <c r="E162" i="2"/>
  <c r="E161" i="2"/>
  <c r="E160" i="2"/>
  <c r="E159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K18" i="2"/>
  <c r="J18" i="2"/>
  <c r="J324" i="2" s="1"/>
  <c r="I18" i="2"/>
  <c r="I324" i="2" s="1"/>
  <c r="H18" i="2"/>
  <c r="H324" i="2" s="1"/>
  <c r="G18" i="2"/>
  <c r="G324" i="2" s="1"/>
  <c r="F18" i="2"/>
  <c r="E17" i="2"/>
  <c r="E16" i="2"/>
  <c r="E15" i="2"/>
  <c r="E14" i="2"/>
  <c r="E13" i="2"/>
  <c r="K12" i="2"/>
  <c r="J12" i="2"/>
  <c r="J156" i="2" s="1"/>
  <c r="I12" i="2"/>
  <c r="I156" i="2" s="1"/>
  <c r="H12" i="2"/>
  <c r="G12" i="2"/>
  <c r="F12" i="2"/>
  <c r="F156" i="2" s="1"/>
  <c r="E11" i="2"/>
  <c r="E10" i="2"/>
  <c r="E9" i="2"/>
  <c r="E8" i="2"/>
  <c r="E7" i="2"/>
  <c r="F824" i="2" l="1"/>
  <c r="G824" i="2"/>
  <c r="H824" i="2"/>
  <c r="I824" i="2"/>
  <c r="J824" i="2"/>
  <c r="K824" i="2"/>
  <c r="G826" i="2"/>
  <c r="H826" i="2"/>
  <c r="I826" i="2"/>
  <c r="J826" i="2"/>
  <c r="K826" i="2"/>
  <c r="F826" i="2"/>
  <c r="G820" i="2"/>
  <c r="H820" i="2"/>
  <c r="I820" i="2"/>
  <c r="J820" i="2"/>
  <c r="K820" i="2"/>
  <c r="F820" i="2"/>
  <c r="K894" i="2"/>
  <c r="K892" i="2"/>
  <c r="K893" i="2" s="1"/>
  <c r="F1062" i="2"/>
  <c r="E1062" i="2" s="1"/>
  <c r="H1053" i="2"/>
  <c r="F1051" i="2"/>
  <c r="J794" i="2"/>
  <c r="K794" i="2"/>
  <c r="H894" i="2"/>
  <c r="H892" i="2"/>
  <c r="H893" i="2" s="1"/>
  <c r="F889" i="2"/>
  <c r="E889" i="2" s="1"/>
  <c r="G794" i="2"/>
  <c r="F794" i="2"/>
  <c r="J589" i="2"/>
  <c r="J629" i="2" s="1"/>
  <c r="J577" i="2"/>
  <c r="J654" i="2" s="1"/>
  <c r="K589" i="2"/>
  <c r="K629" i="2" s="1"/>
  <c r="K577" i="2"/>
  <c r="K654" i="2" s="1"/>
  <c r="K588" i="2"/>
  <c r="K628" i="2" s="1"/>
  <c r="K576" i="2"/>
  <c r="K653" i="2" s="1"/>
  <c r="I576" i="2"/>
  <c r="I653" i="2" s="1"/>
  <c r="I588" i="2"/>
  <c r="I628" i="2" s="1"/>
  <c r="J588" i="2"/>
  <c r="J628" i="2" s="1"/>
  <c r="J576" i="2"/>
  <c r="J653" i="2" s="1"/>
  <c r="K590" i="2"/>
  <c r="K630" i="2" s="1"/>
  <c r="K578" i="2"/>
  <c r="K655" i="2" s="1"/>
  <c r="J591" i="2"/>
  <c r="J631" i="2" s="1"/>
  <c r="J579" i="2"/>
  <c r="J656" i="2" s="1"/>
  <c r="G590" i="2"/>
  <c r="G630" i="2" s="1"/>
  <c r="G578" i="2"/>
  <c r="G655" i="2" s="1"/>
  <c r="G589" i="2"/>
  <c r="G629" i="2" s="1"/>
  <c r="G577" i="2"/>
  <c r="G654" i="2" s="1"/>
  <c r="G628" i="2"/>
  <c r="G576" i="2"/>
  <c r="G653" i="2" s="1"/>
  <c r="G733" i="2"/>
  <c r="F733" i="2"/>
  <c r="F731" i="2"/>
  <c r="F324" i="2"/>
  <c r="F325" i="2" s="1"/>
  <c r="K822" i="2"/>
  <c r="E504" i="2"/>
  <c r="H735" i="2"/>
  <c r="I672" i="2"/>
  <c r="F672" i="2"/>
  <c r="J712" i="2"/>
  <c r="H733" i="2"/>
  <c r="H729" i="2"/>
  <c r="K727" i="2"/>
  <c r="G727" i="2"/>
  <c r="J727" i="2"/>
  <c r="I727" i="2"/>
  <c r="H727" i="2"/>
  <c r="I773" i="2"/>
  <c r="F773" i="2"/>
  <c r="I674" i="2"/>
  <c r="I759" i="2"/>
  <c r="I767" i="2"/>
  <c r="F767" i="2"/>
  <c r="I763" i="2"/>
  <c r="F763" i="2"/>
  <c r="I761" i="2"/>
  <c r="F761" i="2"/>
  <c r="I769" i="2"/>
  <c r="F769" i="2"/>
  <c r="G771" i="2"/>
  <c r="I765" i="2"/>
  <c r="F765" i="2"/>
  <c r="J753" i="2"/>
  <c r="G753" i="2"/>
  <c r="K753" i="2"/>
  <c r="H753" i="2"/>
  <c r="I753" i="2"/>
  <c r="I755" i="2"/>
  <c r="F755" i="2"/>
  <c r="J755" i="2"/>
  <c r="H755" i="2"/>
  <c r="G755" i="2"/>
  <c r="K755" i="2"/>
  <c r="I757" i="2"/>
  <c r="F591" i="2"/>
  <c r="F631" i="2" s="1"/>
  <c r="H784" i="2"/>
  <c r="K784" i="2"/>
  <c r="J784" i="2"/>
  <c r="H792" i="2"/>
  <c r="K792" i="2"/>
  <c r="J792" i="2"/>
  <c r="F1040" i="2"/>
  <c r="J1063" i="2"/>
  <c r="J1045" i="2"/>
  <c r="F792" i="2"/>
  <c r="K680" i="2"/>
  <c r="F720" i="2"/>
  <c r="I786" i="2"/>
  <c r="J786" i="2"/>
  <c r="K786" i="2"/>
  <c r="G1040" i="2"/>
  <c r="G1067" i="2" s="1"/>
  <c r="G1045" i="2"/>
  <c r="K1040" i="2"/>
  <c r="K1067" i="2" s="1"/>
  <c r="K1045" i="2"/>
  <c r="G680" i="2"/>
  <c r="F724" i="2"/>
  <c r="H788" i="2"/>
  <c r="K788" i="2"/>
  <c r="J788" i="2"/>
  <c r="K805" i="2"/>
  <c r="H1040" i="2"/>
  <c r="H1067" i="2" s="1"/>
  <c r="H1045" i="2"/>
  <c r="J771" i="2"/>
  <c r="H682" i="2"/>
  <c r="I724" i="2"/>
  <c r="F589" i="2"/>
  <c r="F629" i="2" s="1"/>
  <c r="I790" i="2"/>
  <c r="J790" i="2"/>
  <c r="K790" i="2"/>
  <c r="I1063" i="2"/>
  <c r="I1045" i="2"/>
  <c r="F784" i="2"/>
  <c r="F678" i="2"/>
  <c r="K212" i="2"/>
  <c r="E212" i="2" s="1"/>
  <c r="K213" i="2"/>
  <c r="E213" i="2" s="1"/>
  <c r="K324" i="2"/>
  <c r="K370" i="2" s="1"/>
  <c r="K214" i="2"/>
  <c r="G707" i="2"/>
  <c r="H697" i="2"/>
  <c r="H695" i="2"/>
  <c r="H693" i="2"/>
  <c r="F709" i="2"/>
  <c r="K707" i="2"/>
  <c r="J707" i="2"/>
  <c r="F705" i="2"/>
  <c r="H707" i="2"/>
  <c r="F707" i="2"/>
  <c r="H885" i="2"/>
  <c r="F858" i="2"/>
  <c r="E858" i="2" s="1"/>
  <c r="J817" i="2"/>
  <c r="I794" i="2"/>
  <c r="H724" i="2"/>
  <c r="F722" i="2"/>
  <c r="K724" i="2"/>
  <c r="G724" i="2"/>
  <c r="I722" i="2"/>
  <c r="I682" i="2"/>
  <c r="F684" i="2"/>
  <c r="J682" i="2"/>
  <c r="G682" i="2"/>
  <c r="K682" i="2"/>
  <c r="G674" i="2"/>
  <c r="H722" i="2"/>
  <c r="K722" i="2"/>
  <c r="G722" i="2"/>
  <c r="I720" i="2"/>
  <c r="H720" i="2"/>
  <c r="K720" i="2"/>
  <c r="G720" i="2"/>
  <c r="J680" i="2"/>
  <c r="I680" i="2"/>
  <c r="F680" i="2"/>
  <c r="G19" i="2"/>
  <c r="K19" i="2"/>
  <c r="G1042" i="2"/>
  <c r="G1071" i="2" s="1"/>
  <c r="E866" i="2"/>
  <c r="F877" i="2"/>
  <c r="E877" i="2" s="1"/>
  <c r="F786" i="2"/>
  <c r="F796" i="2"/>
  <c r="I817" i="2"/>
  <c r="H794" i="2"/>
  <c r="I771" i="2"/>
  <c r="F873" i="2"/>
  <c r="F788" i="2"/>
  <c r="F817" i="2"/>
  <c r="H817" i="2"/>
  <c r="H771" i="2"/>
  <c r="G885" i="2"/>
  <c r="F782" i="2"/>
  <c r="F790" i="2"/>
  <c r="K817" i="2"/>
  <c r="K771" i="2"/>
  <c r="E358" i="2"/>
  <c r="J776" i="2"/>
  <c r="I803" i="2"/>
  <c r="E357" i="2"/>
  <c r="F693" i="2"/>
  <c r="F701" i="2"/>
  <c r="K803" i="2"/>
  <c r="E847" i="2"/>
  <c r="E356" i="2"/>
  <c r="H674" i="2"/>
  <c r="I693" i="2"/>
  <c r="K695" i="2"/>
  <c r="I697" i="2"/>
  <c r="H701" i="2"/>
  <c r="E848" i="2"/>
  <c r="E855" i="2"/>
  <c r="I807" i="2"/>
  <c r="E1003" i="2"/>
  <c r="H1041" i="2"/>
  <c r="H1068" i="2" s="1"/>
  <c r="J1059" i="2"/>
  <c r="I735" i="2"/>
  <c r="G767" i="2"/>
  <c r="I784" i="2"/>
  <c r="I805" i="2"/>
  <c r="K807" i="2"/>
  <c r="F1042" i="2"/>
  <c r="J1042" i="2"/>
  <c r="J1071" i="2" s="1"/>
  <c r="E164" i="2"/>
  <c r="E168" i="2"/>
  <c r="E172" i="2"/>
  <c r="E176" i="2"/>
  <c r="E192" i="2"/>
  <c r="E619" i="2"/>
  <c r="G759" i="2"/>
  <c r="E961" i="2"/>
  <c r="E965" i="2"/>
  <c r="E989" i="2"/>
  <c r="E522" i="2"/>
  <c r="E575" i="2"/>
  <c r="J672" i="2"/>
  <c r="I709" i="2"/>
  <c r="I712" i="2"/>
  <c r="I733" i="2"/>
  <c r="E738" i="2"/>
  <c r="J765" i="2"/>
  <c r="I782" i="2"/>
  <c r="I792" i="2"/>
  <c r="J846" i="2"/>
  <c r="J853" i="2" s="1"/>
  <c r="J856" i="2"/>
  <c r="K876" i="2"/>
  <c r="H879" i="2"/>
  <c r="G887" i="2"/>
  <c r="E887" i="2" s="1"/>
  <c r="E959" i="2"/>
  <c r="E1015" i="2"/>
  <c r="K1042" i="2"/>
  <c r="K1071" i="2" s="1"/>
  <c r="J1051" i="2"/>
  <c r="I1057" i="2"/>
  <c r="H19" i="2"/>
  <c r="E180" i="2"/>
  <c r="E184" i="2"/>
  <c r="E188" i="2"/>
  <c r="G709" i="2"/>
  <c r="E960" i="2"/>
  <c r="E969" i="2"/>
  <c r="E973" i="2"/>
  <c r="E977" i="2"/>
  <c r="E981" i="2"/>
  <c r="E985" i="2"/>
  <c r="I1041" i="2"/>
  <c r="I1068" i="2" s="1"/>
  <c r="E366" i="2"/>
  <c r="E466" i="2"/>
  <c r="I729" i="2"/>
  <c r="J757" i="2"/>
  <c r="J778" i="2"/>
  <c r="F803" i="2"/>
  <c r="F807" i="2"/>
  <c r="G809" i="2"/>
  <c r="I862" i="2"/>
  <c r="H156" i="2"/>
  <c r="H200" i="2" s="1"/>
  <c r="F590" i="2"/>
  <c r="F630" i="2" s="1"/>
  <c r="J590" i="2"/>
  <c r="J630" i="2" s="1"/>
  <c r="J655" i="2"/>
  <c r="G591" i="2"/>
  <c r="G631" i="2" s="1"/>
  <c r="K656" i="2"/>
  <c r="K591" i="2"/>
  <c r="K631" i="2" s="1"/>
  <c r="E210" i="2"/>
  <c r="G656" i="2"/>
  <c r="K763" i="2"/>
  <c r="K773" i="2"/>
  <c r="E12" i="2"/>
  <c r="E19" i="2" s="1"/>
  <c r="E18" i="2"/>
  <c r="K156" i="2"/>
  <c r="K200" i="2" s="1"/>
  <c r="E167" i="2"/>
  <c r="E171" i="2"/>
  <c r="E175" i="2"/>
  <c r="E179" i="2"/>
  <c r="E183" i="2"/>
  <c r="E187" i="2"/>
  <c r="E191" i="2"/>
  <c r="E485" i="2"/>
  <c r="E540" i="2"/>
  <c r="K672" i="2"/>
  <c r="J674" i="2"/>
  <c r="F676" i="2"/>
  <c r="K676" i="2"/>
  <c r="H687" i="2"/>
  <c r="K693" i="2"/>
  <c r="F695" i="2"/>
  <c r="J701" i="2"/>
  <c r="J709" i="2"/>
  <c r="K712" i="2"/>
  <c r="H718" i="2"/>
  <c r="K757" i="2"/>
  <c r="J759" i="2"/>
  <c r="G761" i="2"/>
  <c r="K765" i="2"/>
  <c r="J767" i="2"/>
  <c r="G786" i="2"/>
  <c r="I799" i="2"/>
  <c r="G803" i="2"/>
  <c r="J805" i="2"/>
  <c r="G807" i="2"/>
  <c r="H811" i="2"/>
  <c r="H815" i="2"/>
  <c r="G822" i="2"/>
  <c r="K846" i="2"/>
  <c r="K853" i="2" s="1"/>
  <c r="E850" i="2"/>
  <c r="K856" i="2"/>
  <c r="J884" i="2"/>
  <c r="J891" i="2" s="1"/>
  <c r="J893" i="2" s="1"/>
  <c r="E964" i="2"/>
  <c r="E968" i="2"/>
  <c r="E972" i="2"/>
  <c r="E976" i="2"/>
  <c r="E980" i="2"/>
  <c r="E984" i="2"/>
  <c r="E988" i="2"/>
  <c r="E1042" i="2"/>
  <c r="F1041" i="2"/>
  <c r="J1041" i="2"/>
  <c r="J1068" i="2" s="1"/>
  <c r="G1049" i="2"/>
  <c r="K1057" i="2"/>
  <c r="J676" i="2"/>
  <c r="J689" i="2"/>
  <c r="K776" i="2"/>
  <c r="E166" i="2"/>
  <c r="E170" i="2"/>
  <c r="E174" i="2"/>
  <c r="E178" i="2"/>
  <c r="E182" i="2"/>
  <c r="E186" i="2"/>
  <c r="E190" i="2"/>
  <c r="E209" i="2"/>
  <c r="E344" i="2"/>
  <c r="I427" i="2"/>
  <c r="E484" i="2"/>
  <c r="K493" i="2"/>
  <c r="E587" i="2"/>
  <c r="K674" i="2"/>
  <c r="G676" i="2"/>
  <c r="F689" i="2"/>
  <c r="I695" i="2"/>
  <c r="K709" i="2"/>
  <c r="G712" i="2"/>
  <c r="I714" i="2"/>
  <c r="I718" i="2"/>
  <c r="I731" i="2"/>
  <c r="K759" i="2"/>
  <c r="J761" i="2"/>
  <c r="G763" i="2"/>
  <c r="K767" i="2"/>
  <c r="J769" i="2"/>
  <c r="G773" i="2"/>
  <c r="F776" i="2"/>
  <c r="F778" i="2"/>
  <c r="I780" i="2"/>
  <c r="G790" i="2"/>
  <c r="G875" i="2"/>
  <c r="G876" i="2"/>
  <c r="E907" i="2"/>
  <c r="E1077" i="2" s="1"/>
  <c r="E913" i="2"/>
  <c r="E963" i="2"/>
  <c r="E967" i="2"/>
  <c r="E971" i="2"/>
  <c r="E975" i="2"/>
  <c r="E979" i="2"/>
  <c r="E983" i="2"/>
  <c r="E987" i="2"/>
  <c r="G1041" i="2"/>
  <c r="G1068" i="2" s="1"/>
  <c r="K1041" i="2"/>
  <c r="K1068" i="2" s="1"/>
  <c r="H1042" i="2"/>
  <c r="H1071" i="2" s="1"/>
  <c r="K1049" i="2"/>
  <c r="I1061" i="2"/>
  <c r="G156" i="2"/>
  <c r="G200" i="2" s="1"/>
  <c r="E165" i="2"/>
  <c r="E169" i="2"/>
  <c r="E173" i="2"/>
  <c r="E177" i="2"/>
  <c r="E181" i="2"/>
  <c r="E185" i="2"/>
  <c r="E189" i="2"/>
  <c r="E193" i="2"/>
  <c r="E343" i="2"/>
  <c r="J427" i="2"/>
  <c r="F656" i="2"/>
  <c r="F627" i="2"/>
  <c r="E627" i="2" s="1"/>
  <c r="G672" i="2"/>
  <c r="I676" i="2"/>
  <c r="I689" i="2"/>
  <c r="J695" i="2"/>
  <c r="H712" i="2"/>
  <c r="G757" i="2"/>
  <c r="K761" i="2"/>
  <c r="J763" i="2"/>
  <c r="G765" i="2"/>
  <c r="K769" i="2"/>
  <c r="J773" i="2"/>
  <c r="G776" i="2"/>
  <c r="I778" i="2"/>
  <c r="I788" i="2"/>
  <c r="G796" i="2"/>
  <c r="J803" i="2"/>
  <c r="G805" i="2"/>
  <c r="J807" i="2"/>
  <c r="H813" i="2"/>
  <c r="E872" i="2"/>
  <c r="K875" i="2"/>
  <c r="E904" i="2"/>
  <c r="E962" i="2"/>
  <c r="E966" i="2"/>
  <c r="E970" i="2"/>
  <c r="E974" i="2"/>
  <c r="E978" i="2"/>
  <c r="E982" i="2"/>
  <c r="E986" i="2"/>
  <c r="E1010" i="2"/>
  <c r="E1041" i="2"/>
  <c r="J1038" i="2"/>
  <c r="J1044" i="2" s="1"/>
  <c r="I1042" i="2"/>
  <c r="I1071" i="2" s="1"/>
  <c r="I1040" i="2"/>
  <c r="I1067" i="2" s="1"/>
  <c r="I1053" i="2"/>
  <c r="G1057" i="2"/>
  <c r="F1059" i="2"/>
  <c r="G1063" i="2"/>
  <c r="E448" i="2"/>
  <c r="E458" i="2"/>
  <c r="E462" i="2"/>
  <c r="E482" i="2"/>
  <c r="E486" i="2"/>
  <c r="E498" i="2"/>
  <c r="E502" i="2"/>
  <c r="E533" i="2"/>
  <c r="E359" i="2"/>
  <c r="E363" i="2"/>
  <c r="E362" i="2"/>
  <c r="E452" i="2"/>
  <c r="E530" i="2"/>
  <c r="E615" i="2"/>
  <c r="E632" i="2"/>
  <c r="E636" i="2"/>
  <c r="E640" i="2"/>
  <c r="E644" i="2"/>
  <c r="E648" i="2"/>
  <c r="E868" i="2"/>
  <c r="E870" i="2"/>
  <c r="E361" i="2"/>
  <c r="E365" i="2"/>
  <c r="E449" i="2"/>
  <c r="E453" i="2"/>
  <c r="E437" i="2"/>
  <c r="E441" i="2"/>
  <c r="G503" i="2"/>
  <c r="K503" i="2"/>
  <c r="E445" i="2"/>
  <c r="E531" i="2"/>
  <c r="E527" i="2"/>
  <c r="E535" i="2"/>
  <c r="E539" i="2"/>
  <c r="E616" i="2"/>
  <c r="E618" i="2"/>
  <c r="E620" i="2"/>
  <c r="E624" i="2"/>
  <c r="E360" i="2"/>
  <c r="E364" i="2"/>
  <c r="E446" i="2"/>
  <c r="E450" i="2"/>
  <c r="E454" i="2"/>
  <c r="E532" i="2"/>
  <c r="E617" i="2"/>
  <c r="E857" i="2"/>
  <c r="E864" i="2"/>
  <c r="E329" i="2"/>
  <c r="E436" i="2"/>
  <c r="E440" i="2"/>
  <c r="H503" i="2"/>
  <c r="E444" i="2"/>
  <c r="E457" i="2"/>
  <c r="E461" i="2"/>
  <c r="E465" i="2"/>
  <c r="E481" i="2"/>
  <c r="E497" i="2"/>
  <c r="E501" i="2"/>
  <c r="E526" i="2"/>
  <c r="E534" i="2"/>
  <c r="E538" i="2"/>
  <c r="E623" i="2"/>
  <c r="E635" i="2"/>
  <c r="E639" i="2"/>
  <c r="E643" i="2"/>
  <c r="E647" i="2"/>
  <c r="E651" i="2"/>
  <c r="E328" i="2"/>
  <c r="E331" i="2"/>
  <c r="E342" i="2"/>
  <c r="E346" i="2"/>
  <c r="E447" i="2"/>
  <c r="E451" i="2"/>
  <c r="E455" i="2"/>
  <c r="E439" i="2"/>
  <c r="I503" i="2"/>
  <c r="E443" i="2"/>
  <c r="E456" i="2"/>
  <c r="E460" i="2"/>
  <c r="E464" i="2"/>
  <c r="E480" i="2"/>
  <c r="E488" i="2"/>
  <c r="E529" i="2"/>
  <c r="E537" i="2"/>
  <c r="E622" i="2"/>
  <c r="E626" i="2"/>
  <c r="E634" i="2"/>
  <c r="E638" i="2"/>
  <c r="E642" i="2"/>
  <c r="E646" i="2"/>
  <c r="E650" i="2"/>
  <c r="E327" i="2"/>
  <c r="E330" i="2"/>
  <c r="E345" i="2"/>
  <c r="E438" i="2"/>
  <c r="E442" i="2"/>
  <c r="J503" i="2"/>
  <c r="E459" i="2"/>
  <c r="E463" i="2"/>
  <c r="E479" i="2"/>
  <c r="E483" i="2"/>
  <c r="E487" i="2"/>
  <c r="E528" i="2"/>
  <c r="E536" i="2"/>
  <c r="E621" i="2"/>
  <c r="E625" i="2"/>
  <c r="E633" i="2"/>
  <c r="E637" i="2"/>
  <c r="E641" i="2"/>
  <c r="E645" i="2"/>
  <c r="E649" i="2"/>
  <c r="G705" i="2"/>
  <c r="H705" i="2"/>
  <c r="H370" i="2"/>
  <c r="H325" i="2"/>
  <c r="I370" i="2"/>
  <c r="I325" i="2"/>
  <c r="F157" i="2"/>
  <c r="F200" i="2"/>
  <c r="J157" i="2"/>
  <c r="J200" i="2"/>
  <c r="J325" i="2"/>
  <c r="J370" i="2"/>
  <c r="I157" i="2"/>
  <c r="I200" i="2"/>
  <c r="G370" i="2"/>
  <c r="G325" i="2"/>
  <c r="I19" i="2"/>
  <c r="H337" i="2"/>
  <c r="H655" i="2"/>
  <c r="H590" i="2"/>
  <c r="H630" i="2" s="1"/>
  <c r="E567" i="2"/>
  <c r="H654" i="2"/>
  <c r="H589" i="2"/>
  <c r="H629" i="2" s="1"/>
  <c r="E566" i="2"/>
  <c r="F19" i="2"/>
  <c r="J19" i="2"/>
  <c r="H427" i="2"/>
  <c r="E423" i="2"/>
  <c r="H493" i="2"/>
  <c r="E496" i="2"/>
  <c r="E500" i="2"/>
  <c r="H628" i="2"/>
  <c r="E565" i="2"/>
  <c r="E211" i="2"/>
  <c r="E495" i="2"/>
  <c r="E499" i="2"/>
  <c r="H591" i="2"/>
  <c r="H631" i="2" s="1"/>
  <c r="E568" i="2"/>
  <c r="F652" i="2"/>
  <c r="E652" i="2" s="1"/>
  <c r="K678" i="2"/>
  <c r="G678" i="2"/>
  <c r="J678" i="2"/>
  <c r="I678" i="2"/>
  <c r="K684" i="2"/>
  <c r="G684" i="2"/>
  <c r="J684" i="2"/>
  <c r="I684" i="2"/>
  <c r="K687" i="2"/>
  <c r="G687" i="2"/>
  <c r="J687" i="2"/>
  <c r="I687" i="2"/>
  <c r="G691" i="2"/>
  <c r="K691" i="2"/>
  <c r="H699" i="2"/>
  <c r="K703" i="2"/>
  <c r="J703" i="2"/>
  <c r="F703" i="2"/>
  <c r="I703" i="2"/>
  <c r="K801" i="2"/>
  <c r="G801" i="2"/>
  <c r="J801" i="2"/>
  <c r="F801" i="2"/>
  <c r="I801" i="2"/>
  <c r="J874" i="2"/>
  <c r="J873" i="2"/>
  <c r="J875" i="2"/>
  <c r="J883" i="2"/>
  <c r="J895" i="2" s="1"/>
  <c r="I884" i="2"/>
  <c r="I891" i="2" s="1"/>
  <c r="I893" i="2" s="1"/>
  <c r="I876" i="2"/>
  <c r="I589" i="2"/>
  <c r="I629" i="2" s="1"/>
  <c r="I590" i="2"/>
  <c r="I630" i="2" s="1"/>
  <c r="I591" i="2"/>
  <c r="I631" i="2" s="1"/>
  <c r="H672" i="2"/>
  <c r="G689" i="2"/>
  <c r="K689" i="2"/>
  <c r="H691" i="2"/>
  <c r="J693" i="2"/>
  <c r="G695" i="2"/>
  <c r="J697" i="2"/>
  <c r="I699" i="2"/>
  <c r="K701" i="2"/>
  <c r="G701" i="2"/>
  <c r="I701" i="2"/>
  <c r="H801" i="2"/>
  <c r="I654" i="2"/>
  <c r="I655" i="2"/>
  <c r="I656" i="2"/>
  <c r="E1083" i="2"/>
  <c r="E1084" i="2" s="1"/>
  <c r="H676" i="2"/>
  <c r="H689" i="2"/>
  <c r="I691" i="2"/>
  <c r="F697" i="2"/>
  <c r="K697" i="2"/>
  <c r="F699" i="2"/>
  <c r="J699" i="2"/>
  <c r="G703" i="2"/>
  <c r="J705" i="2"/>
  <c r="I705" i="2"/>
  <c r="J1066" i="2"/>
  <c r="F691" i="2"/>
  <c r="G693" i="2"/>
  <c r="G697" i="2"/>
  <c r="G699" i="2"/>
  <c r="H703" i="2"/>
  <c r="K716" i="2"/>
  <c r="J716" i="2"/>
  <c r="G716" i="2"/>
  <c r="I874" i="2"/>
  <c r="F714" i="2"/>
  <c r="J714" i="2"/>
  <c r="F718" i="2"/>
  <c r="J718" i="2"/>
  <c r="F729" i="2"/>
  <c r="J729" i="2"/>
  <c r="J731" i="2"/>
  <c r="J733" i="2"/>
  <c r="J735" i="2"/>
  <c r="H757" i="2"/>
  <c r="H759" i="2"/>
  <c r="H761" i="2"/>
  <c r="H763" i="2"/>
  <c r="H765" i="2"/>
  <c r="H767" i="2"/>
  <c r="H769" i="2"/>
  <c r="H773" i="2"/>
  <c r="H776" i="2"/>
  <c r="G778" i="2"/>
  <c r="K778" i="2"/>
  <c r="F780" i="2"/>
  <c r="J780" i="2"/>
  <c r="J782" i="2"/>
  <c r="H786" i="2"/>
  <c r="H790" i="2"/>
  <c r="H796" i="2"/>
  <c r="F799" i="2"/>
  <c r="J799" i="2"/>
  <c r="K809" i="2"/>
  <c r="J809" i="2"/>
  <c r="F809" i="2"/>
  <c r="I809" i="2"/>
  <c r="H822" i="2"/>
  <c r="K882" i="2"/>
  <c r="K874" i="2"/>
  <c r="K873" i="2"/>
  <c r="I845" i="2"/>
  <c r="I852" i="2" s="1"/>
  <c r="E886" i="2"/>
  <c r="G1011" i="2"/>
  <c r="E1011" i="2" s="1"/>
  <c r="G1038" i="2"/>
  <c r="G1044" i="2" s="1"/>
  <c r="G714" i="2"/>
  <c r="K714" i="2"/>
  <c r="G718" i="2"/>
  <c r="K718" i="2"/>
  <c r="G729" i="2"/>
  <c r="K729" i="2"/>
  <c r="G731" i="2"/>
  <c r="K731" i="2"/>
  <c r="K733" i="2"/>
  <c r="G735" i="2"/>
  <c r="K735" i="2"/>
  <c r="H778" i="2"/>
  <c r="G780" i="2"/>
  <c r="K780" i="2"/>
  <c r="G782" i="2"/>
  <c r="K782" i="2"/>
  <c r="G784" i="2"/>
  <c r="G788" i="2"/>
  <c r="G792" i="2"/>
  <c r="G799" i="2"/>
  <c r="K799" i="2"/>
  <c r="K811" i="2"/>
  <c r="G811" i="2"/>
  <c r="J811" i="2"/>
  <c r="F811" i="2"/>
  <c r="K813" i="2"/>
  <c r="G813" i="2"/>
  <c r="J813" i="2"/>
  <c r="F813" i="2"/>
  <c r="K815" i="2"/>
  <c r="G815" i="2"/>
  <c r="J815" i="2"/>
  <c r="F815" i="2"/>
  <c r="H862" i="2"/>
  <c r="H856" i="2"/>
  <c r="E849" i="2"/>
  <c r="E860" i="2"/>
  <c r="G1009" i="2"/>
  <c r="E1009" i="2" s="1"/>
  <c r="E908" i="2"/>
  <c r="E1078" i="2" s="1"/>
  <c r="H714" i="2"/>
  <c r="H799" i="2"/>
  <c r="J822" i="2"/>
  <c r="I822" i="2"/>
  <c r="G854" i="2"/>
  <c r="E854" i="2" s="1"/>
  <c r="H874" i="2"/>
  <c r="I1007" i="2"/>
  <c r="E1007" i="2" s="1"/>
  <c r="E906" i="2"/>
  <c r="E1076" i="2" s="1"/>
  <c r="I1013" i="2"/>
  <c r="E1013" i="2" s="1"/>
  <c r="E912" i="2"/>
  <c r="E1039" i="2"/>
  <c r="E1038" i="2"/>
  <c r="J845" i="2"/>
  <c r="J852" i="2" s="1"/>
  <c r="F878" i="2"/>
  <c r="E878" i="2" s="1"/>
  <c r="E1008" i="2"/>
  <c r="E1014" i="2"/>
  <c r="E1025" i="2"/>
  <c r="E1029" i="2"/>
  <c r="K1038" i="2"/>
  <c r="K1044" i="2" s="1"/>
  <c r="E832" i="2"/>
  <c r="K845" i="2"/>
  <c r="K852" i="2" s="1"/>
  <c r="G873" i="2"/>
  <c r="H876" i="2"/>
  <c r="F879" i="2"/>
  <c r="E905" i="2"/>
  <c r="E1075" i="2" s="1"/>
  <c r="E911" i="2"/>
  <c r="E1024" i="2"/>
  <c r="E1028" i="2"/>
  <c r="K1047" i="2"/>
  <c r="G1047" i="2"/>
  <c r="J1047" i="2"/>
  <c r="F1047" i="2"/>
  <c r="I1047" i="2"/>
  <c r="K1055" i="2"/>
  <c r="G1055" i="2"/>
  <c r="J1055" i="2"/>
  <c r="F1055" i="2"/>
  <c r="I1055" i="2"/>
  <c r="H1066" i="2"/>
  <c r="H845" i="2"/>
  <c r="F880" i="2"/>
  <c r="E880" i="2" s="1"/>
  <c r="E1006" i="2"/>
  <c r="E1012" i="2"/>
  <c r="I1066" i="2"/>
  <c r="H1047" i="2"/>
  <c r="H1055" i="2"/>
  <c r="H1038" i="2"/>
  <c r="H1044" i="2" s="1"/>
  <c r="J1040" i="2"/>
  <c r="J1067" i="2" s="1"/>
  <c r="H1049" i="2"/>
  <c r="G1051" i="2"/>
  <c r="K1051" i="2"/>
  <c r="J1053" i="2"/>
  <c r="H1057" i="2"/>
  <c r="G1059" i="2"/>
  <c r="K1059" i="2"/>
  <c r="F1061" i="2"/>
  <c r="J1061" i="2"/>
  <c r="H1063" i="2"/>
  <c r="I1038" i="2"/>
  <c r="I1044" i="2" s="1"/>
  <c r="I1049" i="2"/>
  <c r="H1051" i="2"/>
  <c r="G1053" i="2"/>
  <c r="K1053" i="2"/>
  <c r="H1059" i="2"/>
  <c r="G1061" i="2"/>
  <c r="K1061" i="2"/>
  <c r="F1038" i="2"/>
  <c r="F1045" i="2"/>
  <c r="E1045" i="2" s="1"/>
  <c r="F1049" i="2"/>
  <c r="J1049" i="2"/>
  <c r="I1051" i="2"/>
  <c r="F1057" i="2"/>
  <c r="I875" i="2" l="1"/>
  <c r="I895" i="2"/>
  <c r="F1065" i="2"/>
  <c r="H873" i="2"/>
  <c r="H895" i="2"/>
  <c r="I827" i="2"/>
  <c r="F370" i="2"/>
  <c r="E1065" i="2"/>
  <c r="H736" i="2"/>
  <c r="E885" i="2"/>
  <c r="K325" i="2"/>
  <c r="F736" i="2"/>
  <c r="F710" i="2"/>
  <c r="E727" i="2"/>
  <c r="G1043" i="2"/>
  <c r="E1051" i="2"/>
  <c r="E757" i="2"/>
  <c r="E805" i="2"/>
  <c r="E786" i="2"/>
  <c r="E707" i="2"/>
  <c r="F685" i="2"/>
  <c r="E680" i="2"/>
  <c r="E682" i="2"/>
  <c r="E720" i="2"/>
  <c r="K215" i="2"/>
  <c r="E215" i="2" s="1"/>
  <c r="K217" i="2"/>
  <c r="K332" i="2"/>
  <c r="E332" i="2" s="1"/>
  <c r="E214" i="2"/>
  <c r="K216" i="2"/>
  <c r="I710" i="2"/>
  <c r="H710" i="2"/>
  <c r="E794" i="2"/>
  <c r="E817" i="2"/>
  <c r="E722" i="2"/>
  <c r="F725" i="2"/>
  <c r="I736" i="2"/>
  <c r="F881" i="2"/>
  <c r="E771" i="2"/>
  <c r="F818" i="2"/>
  <c r="F774" i="2"/>
  <c r="I774" i="2"/>
  <c r="F797" i="2"/>
  <c r="I725" i="2"/>
  <c r="E695" i="2"/>
  <c r="E1063" i="2"/>
  <c r="K1043" i="2"/>
  <c r="G827" i="2"/>
  <c r="K774" i="2"/>
  <c r="E765" i="2"/>
  <c r="G685" i="2"/>
  <c r="E1067" i="2"/>
  <c r="E826" i="2"/>
  <c r="E1043" i="2"/>
  <c r="E763" i="2"/>
  <c r="E427" i="2"/>
  <c r="E856" i="2"/>
  <c r="H1043" i="2"/>
  <c r="E693" i="2"/>
  <c r="E803" i="2"/>
  <c r="I797" i="2"/>
  <c r="G157" i="2"/>
  <c r="E1068" i="2"/>
  <c r="K736" i="2"/>
  <c r="E824" i="2"/>
  <c r="K685" i="2"/>
  <c r="K157" i="2"/>
  <c r="E1071" i="2"/>
  <c r="E879" i="2"/>
  <c r="I873" i="2"/>
  <c r="E873" i="2" s="1"/>
  <c r="E1044" i="2"/>
  <c r="E1079" i="2"/>
  <c r="E1080" i="2" s="1"/>
  <c r="G774" i="2"/>
  <c r="I685" i="2"/>
  <c r="H157" i="2"/>
  <c r="E674" i="2"/>
  <c r="E807" i="2"/>
  <c r="F1043" i="2"/>
  <c r="I1043" i="2"/>
  <c r="G881" i="2"/>
  <c r="K881" i="2"/>
  <c r="E769" i="2"/>
  <c r="E761" i="2"/>
  <c r="I881" i="2"/>
  <c r="E716" i="2"/>
  <c r="E156" i="2"/>
  <c r="I883" i="2"/>
  <c r="E1057" i="2"/>
  <c r="H818" i="2"/>
  <c r="K827" i="2"/>
  <c r="K725" i="2"/>
  <c r="E796" i="2"/>
  <c r="J797" i="2"/>
  <c r="E767" i="2"/>
  <c r="E759" i="2"/>
  <c r="J725" i="2"/>
  <c r="E882" i="2"/>
  <c r="E676" i="2"/>
  <c r="J685" i="2"/>
  <c r="E678" i="2"/>
  <c r="E493" i="2"/>
  <c r="G797" i="2"/>
  <c r="E689" i="2"/>
  <c r="E1059" i="2"/>
  <c r="E1066" i="2"/>
  <c r="E876" i="2"/>
  <c r="G725" i="2"/>
  <c r="H827" i="2"/>
  <c r="E697" i="2"/>
  <c r="E822" i="2"/>
  <c r="H725" i="2"/>
  <c r="J827" i="2"/>
  <c r="E790" i="2"/>
  <c r="K797" i="2"/>
  <c r="E773" i="2"/>
  <c r="J774" i="2"/>
  <c r="E691" i="2"/>
  <c r="E709" i="2"/>
  <c r="E701" i="2"/>
  <c r="I818" i="2"/>
  <c r="E503" i="2"/>
  <c r="E579" i="2"/>
  <c r="H656" i="2"/>
  <c r="E656" i="2" s="1"/>
  <c r="E200" i="2"/>
  <c r="E591" i="2"/>
  <c r="E630" i="2"/>
  <c r="E576" i="2"/>
  <c r="E629" i="2"/>
  <c r="E577" i="2"/>
  <c r="G710" i="2"/>
  <c r="E655" i="2"/>
  <c r="H852" i="2"/>
  <c r="E852" i="2" s="1"/>
  <c r="E845" i="2"/>
  <c r="E1055" i="2"/>
  <c r="E874" i="2"/>
  <c r="E891" i="2"/>
  <c r="G736" i="2"/>
  <c r="E884" i="2"/>
  <c r="E792" i="2"/>
  <c r="E784" i="2"/>
  <c r="E780" i="2"/>
  <c r="H797" i="2"/>
  <c r="E735" i="2"/>
  <c r="E731" i="2"/>
  <c r="E724" i="2"/>
  <c r="E714" i="2"/>
  <c r="E755" i="2"/>
  <c r="H685" i="2"/>
  <c r="J881" i="2"/>
  <c r="E801" i="2"/>
  <c r="E778" i="2"/>
  <c r="K710" i="2"/>
  <c r="E628" i="2"/>
  <c r="E589" i="2"/>
  <c r="E590" i="2"/>
  <c r="H653" i="2"/>
  <c r="E653" i="2" s="1"/>
  <c r="E425" i="2"/>
  <c r="E578" i="2"/>
  <c r="E1047" i="2"/>
  <c r="E892" i="2"/>
  <c r="E853" i="2"/>
  <c r="H883" i="2"/>
  <c r="H875" i="2"/>
  <c r="E875" i="2" s="1"/>
  <c r="E862" i="2"/>
  <c r="F827" i="2"/>
  <c r="E820" i="2"/>
  <c r="E815" i="2"/>
  <c r="E813" i="2"/>
  <c r="E811" i="2"/>
  <c r="K818" i="2"/>
  <c r="J818" i="2"/>
  <c r="J736" i="2"/>
  <c r="J1043" i="2"/>
  <c r="E705" i="2"/>
  <c r="E699" i="2"/>
  <c r="E776" i="2"/>
  <c r="E687" i="2"/>
  <c r="E654" i="2"/>
  <c r="E631" i="2"/>
  <c r="E1049" i="2"/>
  <c r="E1053" i="2"/>
  <c r="E1061" i="2"/>
  <c r="H774" i="2"/>
  <c r="E846" i="2"/>
  <c r="G818" i="2"/>
  <c r="E712" i="2"/>
  <c r="E809" i="2"/>
  <c r="E799" i="2"/>
  <c r="E788" i="2"/>
  <c r="E782" i="2"/>
  <c r="E753" i="2"/>
  <c r="E733" i="2"/>
  <c r="E729" i="2"/>
  <c r="E718" i="2"/>
  <c r="E703" i="2"/>
  <c r="J710" i="2"/>
  <c r="E684" i="2"/>
  <c r="E672" i="2"/>
  <c r="E588" i="2"/>
  <c r="E324" i="2"/>
  <c r="I828" i="2" l="1"/>
  <c r="E370" i="2"/>
  <c r="F737" i="2"/>
  <c r="H737" i="2"/>
  <c r="E325" i="2"/>
  <c r="I737" i="2"/>
  <c r="G828" i="2"/>
  <c r="G737" i="2"/>
  <c r="K333" i="2"/>
  <c r="E333" i="2" s="1"/>
  <c r="K218" i="2"/>
  <c r="K336" i="2" s="1"/>
  <c r="E336" i="2" s="1"/>
  <c r="K219" i="2"/>
  <c r="K334" i="2"/>
  <c r="E334" i="2" s="1"/>
  <c r="E216" i="2"/>
  <c r="K220" i="2"/>
  <c r="K335" i="2"/>
  <c r="E335" i="2" s="1"/>
  <c r="E217" i="2"/>
  <c r="J828" i="2"/>
  <c r="J737" i="2"/>
  <c r="F828" i="2"/>
  <c r="K828" i="2"/>
  <c r="K737" i="2"/>
  <c r="E895" i="2"/>
  <c r="E157" i="2"/>
  <c r="E797" i="2"/>
  <c r="H881" i="2"/>
  <c r="E881" i="2" s="1"/>
  <c r="E827" i="2"/>
  <c r="E725" i="2"/>
  <c r="H828" i="2"/>
  <c r="E736" i="2"/>
  <c r="E818" i="2"/>
  <c r="E883" i="2"/>
  <c r="E774" i="2"/>
  <c r="E685" i="2"/>
  <c r="E710" i="2"/>
  <c r="E894" i="2"/>
  <c r="E893" i="2"/>
  <c r="E737" i="2" l="1"/>
  <c r="K221" i="2"/>
  <c r="K224" i="2" s="1"/>
  <c r="E218" i="2"/>
  <c r="K223" i="2"/>
  <c r="E220" i="2"/>
  <c r="K222" i="2"/>
  <c r="E219" i="2"/>
  <c r="E828" i="2"/>
  <c r="E221" i="2" l="1"/>
  <c r="K227" i="2"/>
  <c r="E224" i="2"/>
  <c r="K225" i="2"/>
  <c r="E222" i="2"/>
  <c r="K226" i="2"/>
  <c r="E223" i="2"/>
  <c r="K228" i="2" l="1"/>
  <c r="E225" i="2"/>
  <c r="K229" i="2"/>
  <c r="E226" i="2"/>
  <c r="K230" i="2"/>
  <c r="E227" i="2"/>
  <c r="K232" i="2" l="1"/>
  <c r="E229" i="2"/>
  <c r="K233" i="2"/>
  <c r="E230" i="2"/>
  <c r="K231" i="2"/>
  <c r="E228" i="2"/>
  <c r="K236" i="2" l="1"/>
  <c r="E233" i="2"/>
  <c r="K234" i="2"/>
  <c r="E231" i="2"/>
  <c r="K235" i="2"/>
  <c r="E232" i="2"/>
  <c r="K237" i="2" l="1"/>
  <c r="E234" i="2"/>
  <c r="K239" i="2"/>
  <c r="E236" i="2"/>
  <c r="K238" i="2"/>
  <c r="E235" i="2"/>
  <c r="K242" i="2" l="1"/>
  <c r="E239" i="2"/>
  <c r="K241" i="2"/>
  <c r="E238" i="2"/>
  <c r="K240" i="2"/>
  <c r="E237" i="2"/>
  <c r="K244" i="2" l="1"/>
  <c r="E241" i="2"/>
  <c r="K243" i="2"/>
  <c r="E240" i="2"/>
  <c r="K245" i="2"/>
  <c r="E242" i="2"/>
  <c r="K246" i="2" l="1"/>
  <c r="E243" i="2"/>
  <c r="K248" i="2"/>
  <c r="E245" i="2"/>
  <c r="K247" i="2"/>
  <c r="E244" i="2"/>
  <c r="K251" i="2" l="1"/>
  <c r="E248" i="2"/>
  <c r="K250" i="2"/>
  <c r="E247" i="2"/>
  <c r="K249" i="2"/>
  <c r="E246" i="2"/>
  <c r="K252" i="2" l="1"/>
  <c r="E249" i="2"/>
  <c r="K254" i="2"/>
  <c r="E251" i="2"/>
  <c r="K253" i="2"/>
  <c r="E250" i="2"/>
  <c r="K256" i="2" l="1"/>
  <c r="E253" i="2"/>
  <c r="K255" i="2"/>
  <c r="E252" i="2"/>
  <c r="K257" i="2"/>
  <c r="E254" i="2"/>
  <c r="K259" i="2" l="1"/>
  <c r="E256" i="2"/>
  <c r="K258" i="2"/>
  <c r="E255" i="2"/>
  <c r="K260" i="2"/>
  <c r="E257" i="2"/>
  <c r="K261" i="2" l="1"/>
  <c r="E258" i="2"/>
  <c r="K263" i="2"/>
  <c r="E260" i="2"/>
  <c r="K262" i="2"/>
  <c r="E259" i="2"/>
  <c r="K264" i="2" l="1"/>
  <c r="E261" i="2"/>
  <c r="K266" i="2"/>
  <c r="K340" i="2" s="1"/>
  <c r="E340" i="2" s="1"/>
  <c r="E263" i="2"/>
  <c r="K265" i="2"/>
  <c r="E262" i="2"/>
  <c r="K269" i="2" l="1"/>
  <c r="E269" i="2" s="1"/>
  <c r="E266" i="2"/>
  <c r="K268" i="2"/>
  <c r="E265" i="2"/>
  <c r="K339" i="2"/>
  <c r="E339" i="2" s="1"/>
  <c r="K267" i="2"/>
  <c r="E264" i="2"/>
  <c r="K338" i="2" l="1"/>
  <c r="E338" i="2" s="1"/>
  <c r="E268" i="2"/>
  <c r="K337" i="2"/>
  <c r="E337" i="2" s="1"/>
  <c r="E267" i="2"/>
  <c r="K341" i="2"/>
  <c r="E341" i="2" s="1"/>
</calcChain>
</file>

<file path=xl/sharedStrings.xml><?xml version="1.0" encoding="utf-8"?>
<sst xmlns="http://schemas.openxmlformats.org/spreadsheetml/2006/main" count="3227" uniqueCount="707">
  <si>
    <t>名称・種別</t>
    <rPh sb="0" eb="2">
      <t>メイショウ</t>
    </rPh>
    <rPh sb="3" eb="5">
      <t>シュベツ</t>
    </rPh>
    <phoneticPr fontId="3"/>
  </si>
  <si>
    <t>規格・寸法</t>
    <rPh sb="0" eb="2">
      <t>キカク</t>
    </rPh>
    <rPh sb="3" eb="5">
      <t>スンポウ</t>
    </rPh>
    <phoneticPr fontId="3"/>
  </si>
  <si>
    <t>単位</t>
    <rPh sb="0" eb="2">
      <t>タンイ</t>
    </rPh>
    <phoneticPr fontId="3"/>
  </si>
  <si>
    <t>路線番号</t>
    <rPh sb="0" eb="2">
      <t>ロセン</t>
    </rPh>
    <rPh sb="2" eb="4">
      <t>バンゴウ</t>
    </rPh>
    <phoneticPr fontId="3"/>
  </si>
  <si>
    <t>【設計概要】</t>
    <rPh sb="1" eb="3">
      <t>セッケイ</t>
    </rPh>
    <rPh sb="3" eb="5">
      <t>ガイヨウ</t>
    </rPh>
    <phoneticPr fontId="3"/>
  </si>
  <si>
    <t>施工延長</t>
    <rPh sb="0" eb="2">
      <t>セコウ</t>
    </rPh>
    <rPh sb="2" eb="4">
      <t>エンチョウ</t>
    </rPh>
    <phoneticPr fontId="3"/>
  </si>
  <si>
    <t>ﾀﾞｸﾀｲﾙ鋳鉄管GX形φ75</t>
    <rPh sb="6" eb="8">
      <t>チュウテツ</t>
    </rPh>
    <rPh sb="8" eb="9">
      <t>カン</t>
    </rPh>
    <rPh sb="11" eb="12">
      <t>カタ</t>
    </rPh>
    <phoneticPr fontId="3"/>
  </si>
  <si>
    <t>m</t>
    <phoneticPr fontId="3"/>
  </si>
  <si>
    <t>ﾀﾞｸﾀｲﾙ鋳鉄管GX形φ100</t>
    <rPh sb="6" eb="8">
      <t>チュウテツ</t>
    </rPh>
    <rPh sb="8" eb="9">
      <t>カン</t>
    </rPh>
    <rPh sb="11" eb="12">
      <t>カタ</t>
    </rPh>
    <phoneticPr fontId="3"/>
  </si>
  <si>
    <t>ﾀﾞｸﾀｲﾙ鋳鉄管GX形φ150</t>
    <rPh sb="6" eb="8">
      <t>チュウテツ</t>
    </rPh>
    <rPh sb="8" eb="9">
      <t>カン</t>
    </rPh>
    <rPh sb="11" eb="12">
      <t>カタ</t>
    </rPh>
    <phoneticPr fontId="3"/>
  </si>
  <si>
    <t>ﾀﾞｸﾀｲﾙ鋳鉄管GX形φ200</t>
    <rPh sb="6" eb="8">
      <t>チュウテツ</t>
    </rPh>
    <rPh sb="8" eb="9">
      <t>カン</t>
    </rPh>
    <rPh sb="11" eb="12">
      <t>カタ</t>
    </rPh>
    <phoneticPr fontId="3"/>
  </si>
  <si>
    <t>ﾀﾞｸﾀｲﾙ鋳鉄管GX形φ250</t>
    <rPh sb="6" eb="8">
      <t>チュウテツ</t>
    </rPh>
    <rPh sb="8" eb="9">
      <t>カン</t>
    </rPh>
    <rPh sb="11" eb="12">
      <t>カタ</t>
    </rPh>
    <phoneticPr fontId="3"/>
  </si>
  <si>
    <t>水道配水用ﾎﾟﾘｴﾁﾚﾝ管φ50</t>
    <rPh sb="0" eb="2">
      <t>スイドウ</t>
    </rPh>
    <rPh sb="2" eb="5">
      <t>ハイスイヨウ</t>
    </rPh>
    <rPh sb="12" eb="13">
      <t>カン</t>
    </rPh>
    <phoneticPr fontId="3"/>
  </si>
  <si>
    <t>水道配水用ﾎﾟﾘｴﾁﾚﾝ管φ75</t>
    <rPh sb="0" eb="2">
      <t>スイドウ</t>
    </rPh>
    <rPh sb="2" eb="5">
      <t>ハイスイヨウ</t>
    </rPh>
    <rPh sb="12" eb="13">
      <t>カン</t>
    </rPh>
    <phoneticPr fontId="3"/>
  </si>
  <si>
    <t>水道配水用ﾎﾟﾘｴﾁﾚﾝ管φ100</t>
    <rPh sb="0" eb="2">
      <t>スイドウ</t>
    </rPh>
    <rPh sb="2" eb="5">
      <t>ハイスイヨウ</t>
    </rPh>
    <rPh sb="12" eb="13">
      <t>カン</t>
    </rPh>
    <phoneticPr fontId="3"/>
  </si>
  <si>
    <t>水道配水用ﾎﾟﾘｴﾁﾚﾝ管φ150</t>
    <rPh sb="0" eb="2">
      <t>スイドウ</t>
    </rPh>
    <rPh sb="2" eb="5">
      <t>ハイスイヨウ</t>
    </rPh>
    <rPh sb="12" eb="13">
      <t>カン</t>
    </rPh>
    <phoneticPr fontId="3"/>
  </si>
  <si>
    <t>水道配水用ﾎﾟﾘｴﾁﾚﾝ管φ200</t>
    <rPh sb="0" eb="2">
      <t>スイドウ</t>
    </rPh>
    <rPh sb="2" eb="5">
      <t>ハイスイヨウ</t>
    </rPh>
    <rPh sb="12" eb="13">
      <t>カン</t>
    </rPh>
    <phoneticPr fontId="3"/>
  </si>
  <si>
    <t>合計</t>
    <rPh sb="0" eb="2">
      <t>ゴウケイ</t>
    </rPh>
    <phoneticPr fontId="3"/>
  </si>
  <si>
    <t>【送水管布設工】</t>
    <rPh sb="1" eb="3">
      <t>ソウスイ</t>
    </rPh>
    <rPh sb="3" eb="4">
      <t>カン</t>
    </rPh>
    <rPh sb="4" eb="6">
      <t>フセツ</t>
    </rPh>
    <rPh sb="6" eb="7">
      <t>コウ</t>
    </rPh>
    <phoneticPr fontId="3"/>
  </si>
  <si>
    <t>【材料】</t>
    <rPh sb="1" eb="3">
      <t>ザイリョウ</t>
    </rPh>
    <phoneticPr fontId="3"/>
  </si>
  <si>
    <t>ﾀﾞｸﾀｲﾙ鋳鉄管（内面ﾓﾙﾀﾙﾗｲﾆﾝｸﾞ）</t>
    <rPh sb="6" eb="8">
      <t>チュウテツ</t>
    </rPh>
    <rPh sb="8" eb="9">
      <t>カン</t>
    </rPh>
    <rPh sb="9" eb="11">
      <t>ナイメン</t>
    </rPh>
    <rPh sb="11" eb="20">
      <t>モルタルライニング</t>
    </rPh>
    <phoneticPr fontId="1"/>
  </si>
  <si>
    <t>GX形S種φ75*4m*64.5Kg</t>
    <rPh sb="2" eb="3">
      <t>カタ</t>
    </rPh>
    <rPh sb="4" eb="5">
      <t>シュ</t>
    </rPh>
    <phoneticPr fontId="1"/>
  </si>
  <si>
    <t>本</t>
    <rPh sb="0" eb="1">
      <t>ホン</t>
    </rPh>
    <phoneticPr fontId="1"/>
  </si>
  <si>
    <t>GX形S種φ100*4m*83.7Kg</t>
    <rPh sb="2" eb="3">
      <t>カタ</t>
    </rPh>
    <rPh sb="4" eb="5">
      <t>シュ</t>
    </rPh>
    <phoneticPr fontId="1"/>
  </si>
  <si>
    <t>GX形S種φ150*5m*158.3Kg</t>
    <rPh sb="2" eb="3">
      <t>カタ</t>
    </rPh>
    <rPh sb="4" eb="5">
      <t>シュ</t>
    </rPh>
    <phoneticPr fontId="1"/>
  </si>
  <si>
    <t>GX形S種φ200*5m*208.9Kg</t>
    <rPh sb="2" eb="3">
      <t>カタ</t>
    </rPh>
    <rPh sb="4" eb="5">
      <t>シュ</t>
    </rPh>
    <phoneticPr fontId="1"/>
  </si>
  <si>
    <t>GX形S種φ250*5m*259.6Kg</t>
    <rPh sb="2" eb="3">
      <t>カタ</t>
    </rPh>
    <rPh sb="4" eb="5">
      <t>シュ</t>
    </rPh>
    <phoneticPr fontId="1"/>
  </si>
  <si>
    <t>ﾀﾞｸﾀｲﾙ鋳鉄異形管（内面ｴﾎﾟｷｼ粉体塗装）</t>
    <rPh sb="6" eb="8">
      <t>チュウテツ</t>
    </rPh>
    <rPh sb="8" eb="10">
      <t>イケイ</t>
    </rPh>
    <rPh sb="10" eb="11">
      <t>カン</t>
    </rPh>
    <rPh sb="11" eb="13">
      <t>ナイメン</t>
    </rPh>
    <rPh sb="13" eb="17">
      <t>エポキシ</t>
    </rPh>
    <rPh sb="19" eb="21">
      <t>トソウ</t>
    </rPh>
    <rPh sb="21" eb="22">
      <t>）</t>
    </rPh>
    <phoneticPr fontId="1"/>
  </si>
  <si>
    <t>GX形二受Ｔ字管φ75*75</t>
    <rPh sb="2" eb="3">
      <t>カタ</t>
    </rPh>
    <rPh sb="3" eb="4">
      <t>ニ</t>
    </rPh>
    <rPh sb="4" eb="5">
      <t>ウ</t>
    </rPh>
    <rPh sb="6" eb="7">
      <t>ジ</t>
    </rPh>
    <rPh sb="7" eb="8">
      <t>カン</t>
    </rPh>
    <phoneticPr fontId="1"/>
  </si>
  <si>
    <t>個</t>
    <rPh sb="0" eb="1">
      <t>コ</t>
    </rPh>
    <phoneticPr fontId="1"/>
  </si>
  <si>
    <t>GX形二受Ｔ字管φ100*75</t>
    <rPh sb="2" eb="3">
      <t>カタ</t>
    </rPh>
    <rPh sb="3" eb="4">
      <t>ニ</t>
    </rPh>
    <rPh sb="4" eb="5">
      <t>ウ</t>
    </rPh>
    <rPh sb="6" eb="7">
      <t>ジ</t>
    </rPh>
    <rPh sb="7" eb="8">
      <t>カン</t>
    </rPh>
    <phoneticPr fontId="1"/>
  </si>
  <si>
    <t>GX形二受Ｔ字管φ100*100</t>
    <rPh sb="2" eb="3">
      <t>カタ</t>
    </rPh>
    <rPh sb="3" eb="4">
      <t>ニ</t>
    </rPh>
    <rPh sb="4" eb="5">
      <t>ウ</t>
    </rPh>
    <rPh sb="6" eb="7">
      <t>ジ</t>
    </rPh>
    <rPh sb="7" eb="8">
      <t>カン</t>
    </rPh>
    <phoneticPr fontId="1"/>
  </si>
  <si>
    <t>GX形二受Ｔ字管φ150*75</t>
    <rPh sb="2" eb="3">
      <t>カタ</t>
    </rPh>
    <rPh sb="3" eb="4">
      <t>ニ</t>
    </rPh>
    <rPh sb="4" eb="5">
      <t>ウ</t>
    </rPh>
    <rPh sb="6" eb="7">
      <t>ジ</t>
    </rPh>
    <rPh sb="7" eb="8">
      <t>カン</t>
    </rPh>
    <phoneticPr fontId="1"/>
  </si>
  <si>
    <t>GX形二受Ｔ字管φ150*100</t>
    <rPh sb="2" eb="3">
      <t>カタ</t>
    </rPh>
    <rPh sb="3" eb="4">
      <t>ニ</t>
    </rPh>
    <rPh sb="4" eb="5">
      <t>ウ</t>
    </rPh>
    <rPh sb="6" eb="7">
      <t>ジ</t>
    </rPh>
    <rPh sb="7" eb="8">
      <t>カン</t>
    </rPh>
    <phoneticPr fontId="1"/>
  </si>
  <si>
    <t>GX形二受Ｔ字管φ150*150</t>
    <rPh sb="2" eb="3">
      <t>カタ</t>
    </rPh>
    <rPh sb="3" eb="4">
      <t>ニ</t>
    </rPh>
    <rPh sb="4" eb="5">
      <t>ウ</t>
    </rPh>
    <rPh sb="6" eb="7">
      <t>ジ</t>
    </rPh>
    <rPh sb="7" eb="8">
      <t>カン</t>
    </rPh>
    <phoneticPr fontId="1"/>
  </si>
  <si>
    <t>GX形二受Ｔ字管φ200*100</t>
    <rPh sb="2" eb="3">
      <t>カタ</t>
    </rPh>
    <rPh sb="3" eb="4">
      <t>ニ</t>
    </rPh>
    <rPh sb="4" eb="5">
      <t>ウ</t>
    </rPh>
    <rPh sb="6" eb="7">
      <t>ジ</t>
    </rPh>
    <rPh sb="7" eb="8">
      <t>カン</t>
    </rPh>
    <phoneticPr fontId="1"/>
  </si>
  <si>
    <t>GX形二受Ｔ字管φ200*150</t>
    <rPh sb="2" eb="3">
      <t>カタ</t>
    </rPh>
    <rPh sb="3" eb="4">
      <t>ニ</t>
    </rPh>
    <rPh sb="4" eb="5">
      <t>ウ</t>
    </rPh>
    <rPh sb="6" eb="7">
      <t>ジ</t>
    </rPh>
    <rPh sb="7" eb="8">
      <t>カン</t>
    </rPh>
    <phoneticPr fontId="1"/>
  </si>
  <si>
    <t>GX形二受Ｔ字管φ200*200</t>
    <rPh sb="2" eb="3">
      <t>カタ</t>
    </rPh>
    <rPh sb="3" eb="4">
      <t>ニ</t>
    </rPh>
    <rPh sb="4" eb="5">
      <t>ウ</t>
    </rPh>
    <rPh sb="6" eb="7">
      <t>ジ</t>
    </rPh>
    <rPh sb="7" eb="8">
      <t>カン</t>
    </rPh>
    <phoneticPr fontId="1"/>
  </si>
  <si>
    <t>GX形二受Ｔ字管φ250*100</t>
    <rPh sb="2" eb="3">
      <t>カタ</t>
    </rPh>
    <rPh sb="3" eb="4">
      <t>ニ</t>
    </rPh>
    <rPh sb="4" eb="5">
      <t>ウ</t>
    </rPh>
    <rPh sb="6" eb="7">
      <t>ジ</t>
    </rPh>
    <rPh sb="7" eb="8">
      <t>カン</t>
    </rPh>
    <phoneticPr fontId="1"/>
  </si>
  <si>
    <t>GX形二受Ｔ字管φ250*150</t>
    <rPh sb="2" eb="3">
      <t>カタ</t>
    </rPh>
    <rPh sb="3" eb="4">
      <t>ニ</t>
    </rPh>
    <rPh sb="4" eb="5">
      <t>ウ</t>
    </rPh>
    <rPh sb="6" eb="7">
      <t>ジ</t>
    </rPh>
    <rPh sb="7" eb="8">
      <t>カン</t>
    </rPh>
    <phoneticPr fontId="1"/>
  </si>
  <si>
    <t>GX形二受Ｔ字管φ250*250</t>
    <rPh sb="2" eb="3">
      <t>カタ</t>
    </rPh>
    <rPh sb="3" eb="4">
      <t>ニ</t>
    </rPh>
    <rPh sb="4" eb="5">
      <t>ウ</t>
    </rPh>
    <rPh sb="6" eb="7">
      <t>ジ</t>
    </rPh>
    <rPh sb="7" eb="8">
      <t>カン</t>
    </rPh>
    <phoneticPr fontId="1"/>
  </si>
  <si>
    <t>GX形受挿し片落管φ100*75</t>
    <rPh sb="2" eb="3">
      <t>カタ</t>
    </rPh>
    <rPh sb="3" eb="4">
      <t>ウ</t>
    </rPh>
    <rPh sb="4" eb="5">
      <t>サ</t>
    </rPh>
    <rPh sb="6" eb="7">
      <t>カタ</t>
    </rPh>
    <rPh sb="7" eb="8">
      <t>オ</t>
    </rPh>
    <rPh sb="8" eb="9">
      <t>カン</t>
    </rPh>
    <phoneticPr fontId="1"/>
  </si>
  <si>
    <t>GX形受挿し片落管φ150*100</t>
    <rPh sb="2" eb="3">
      <t>カタ</t>
    </rPh>
    <rPh sb="3" eb="4">
      <t>ウ</t>
    </rPh>
    <rPh sb="4" eb="5">
      <t>サ</t>
    </rPh>
    <rPh sb="6" eb="7">
      <t>カタ</t>
    </rPh>
    <rPh sb="7" eb="8">
      <t>オ</t>
    </rPh>
    <rPh sb="8" eb="9">
      <t>カン</t>
    </rPh>
    <phoneticPr fontId="1"/>
  </si>
  <si>
    <t>GX形受挿し片落管φ200*150</t>
    <rPh sb="2" eb="3">
      <t>カタ</t>
    </rPh>
    <rPh sb="3" eb="4">
      <t>ウ</t>
    </rPh>
    <rPh sb="4" eb="5">
      <t>サ</t>
    </rPh>
    <rPh sb="6" eb="7">
      <t>カタ</t>
    </rPh>
    <rPh sb="7" eb="8">
      <t>オ</t>
    </rPh>
    <rPh sb="8" eb="9">
      <t>カン</t>
    </rPh>
    <phoneticPr fontId="1"/>
  </si>
  <si>
    <t>GX形受挿し片落管φ250*200</t>
    <rPh sb="2" eb="3">
      <t>カタ</t>
    </rPh>
    <rPh sb="3" eb="4">
      <t>ウ</t>
    </rPh>
    <rPh sb="4" eb="5">
      <t>サ</t>
    </rPh>
    <rPh sb="6" eb="7">
      <t>カタ</t>
    </rPh>
    <rPh sb="7" eb="8">
      <t>オ</t>
    </rPh>
    <rPh sb="8" eb="9">
      <t>カン</t>
    </rPh>
    <phoneticPr fontId="1"/>
  </si>
  <si>
    <t>GX形挿し受片落管φ100*75</t>
    <rPh sb="2" eb="3">
      <t>カタ</t>
    </rPh>
    <rPh sb="3" eb="4">
      <t>サ</t>
    </rPh>
    <rPh sb="5" eb="6">
      <t>ウ</t>
    </rPh>
    <rPh sb="6" eb="7">
      <t>カタ</t>
    </rPh>
    <rPh sb="7" eb="8">
      <t>オ</t>
    </rPh>
    <rPh sb="8" eb="9">
      <t>カン</t>
    </rPh>
    <phoneticPr fontId="1"/>
  </si>
  <si>
    <t>GX形挿し受片落管φ150*100</t>
    <rPh sb="2" eb="3">
      <t>カタ</t>
    </rPh>
    <rPh sb="3" eb="4">
      <t>サ</t>
    </rPh>
    <rPh sb="5" eb="6">
      <t>ウ</t>
    </rPh>
    <rPh sb="6" eb="7">
      <t>カタ</t>
    </rPh>
    <rPh sb="7" eb="8">
      <t>オ</t>
    </rPh>
    <rPh sb="8" eb="9">
      <t>カン</t>
    </rPh>
    <phoneticPr fontId="1"/>
  </si>
  <si>
    <t>GX形挿し受片落管φ200*150</t>
    <rPh sb="2" eb="3">
      <t>カタ</t>
    </rPh>
    <rPh sb="3" eb="4">
      <t>サ</t>
    </rPh>
    <rPh sb="5" eb="6">
      <t>ウ</t>
    </rPh>
    <rPh sb="6" eb="7">
      <t>カタ</t>
    </rPh>
    <rPh sb="7" eb="8">
      <t>オ</t>
    </rPh>
    <rPh sb="8" eb="9">
      <t>カン</t>
    </rPh>
    <phoneticPr fontId="1"/>
  </si>
  <si>
    <t>GX形挿し受片落管φ250*200</t>
    <rPh sb="2" eb="3">
      <t>カタ</t>
    </rPh>
    <rPh sb="3" eb="4">
      <t>サ</t>
    </rPh>
    <rPh sb="5" eb="6">
      <t>ウ</t>
    </rPh>
    <rPh sb="6" eb="7">
      <t>カタ</t>
    </rPh>
    <rPh sb="7" eb="8">
      <t>オ</t>
    </rPh>
    <rPh sb="8" eb="9">
      <t>カン</t>
    </rPh>
    <phoneticPr fontId="1"/>
  </si>
  <si>
    <t>GX形曲管φ75*90°</t>
    <rPh sb="2" eb="3">
      <t>カタ</t>
    </rPh>
    <rPh sb="3" eb="4">
      <t>キョク</t>
    </rPh>
    <rPh sb="4" eb="5">
      <t>カン</t>
    </rPh>
    <phoneticPr fontId="1"/>
  </si>
  <si>
    <t>GX形曲管φ100*90°</t>
    <rPh sb="2" eb="3">
      <t>カタ</t>
    </rPh>
    <rPh sb="3" eb="4">
      <t>キョク</t>
    </rPh>
    <rPh sb="4" eb="5">
      <t>カン</t>
    </rPh>
    <phoneticPr fontId="1"/>
  </si>
  <si>
    <t>GX形曲管φ150*90°</t>
    <rPh sb="2" eb="3">
      <t>カタ</t>
    </rPh>
    <rPh sb="3" eb="4">
      <t>キョク</t>
    </rPh>
    <rPh sb="4" eb="5">
      <t>カン</t>
    </rPh>
    <phoneticPr fontId="1"/>
  </si>
  <si>
    <t>GX形曲管φ200*90°</t>
    <rPh sb="2" eb="3">
      <t>カタ</t>
    </rPh>
    <rPh sb="3" eb="4">
      <t>キョク</t>
    </rPh>
    <rPh sb="4" eb="5">
      <t>カン</t>
    </rPh>
    <phoneticPr fontId="1"/>
  </si>
  <si>
    <t>GX形曲管φ250*90°</t>
    <rPh sb="2" eb="3">
      <t>カタ</t>
    </rPh>
    <rPh sb="3" eb="4">
      <t>キョク</t>
    </rPh>
    <rPh sb="4" eb="5">
      <t>カン</t>
    </rPh>
    <phoneticPr fontId="1"/>
  </si>
  <si>
    <t>GX形曲管φ75*45°</t>
    <rPh sb="2" eb="3">
      <t>カタ</t>
    </rPh>
    <rPh sb="3" eb="4">
      <t>キョク</t>
    </rPh>
    <rPh sb="4" eb="5">
      <t>カン</t>
    </rPh>
    <phoneticPr fontId="1"/>
  </si>
  <si>
    <t>GX形曲管φ100*45°</t>
    <rPh sb="2" eb="3">
      <t>カタ</t>
    </rPh>
    <rPh sb="3" eb="4">
      <t>キョク</t>
    </rPh>
    <rPh sb="4" eb="5">
      <t>カン</t>
    </rPh>
    <phoneticPr fontId="1"/>
  </si>
  <si>
    <t>GX形曲管φ150*45°</t>
    <rPh sb="2" eb="3">
      <t>カタ</t>
    </rPh>
    <rPh sb="3" eb="4">
      <t>キョク</t>
    </rPh>
    <rPh sb="4" eb="5">
      <t>カン</t>
    </rPh>
    <phoneticPr fontId="1"/>
  </si>
  <si>
    <t>GX形曲管φ250*45°</t>
    <rPh sb="2" eb="3">
      <t>カタ</t>
    </rPh>
    <rPh sb="3" eb="4">
      <t>キョク</t>
    </rPh>
    <rPh sb="4" eb="5">
      <t>カン</t>
    </rPh>
    <phoneticPr fontId="1"/>
  </si>
  <si>
    <t>GX形曲管φ75*22°1/2</t>
    <rPh sb="2" eb="3">
      <t>カタ</t>
    </rPh>
    <rPh sb="3" eb="4">
      <t>キョク</t>
    </rPh>
    <rPh sb="4" eb="5">
      <t>カン</t>
    </rPh>
    <phoneticPr fontId="1"/>
  </si>
  <si>
    <t>GX形曲管φ100*22°1/2</t>
    <rPh sb="2" eb="3">
      <t>カタ</t>
    </rPh>
    <rPh sb="3" eb="4">
      <t>キョク</t>
    </rPh>
    <rPh sb="4" eb="5">
      <t>カン</t>
    </rPh>
    <phoneticPr fontId="1"/>
  </si>
  <si>
    <t>GX形曲管φ150*22°1/2</t>
    <rPh sb="2" eb="3">
      <t>カタ</t>
    </rPh>
    <rPh sb="3" eb="4">
      <t>キョク</t>
    </rPh>
    <rPh sb="4" eb="5">
      <t>カン</t>
    </rPh>
    <phoneticPr fontId="1"/>
  </si>
  <si>
    <t>GX形曲管φ200*22°1/2</t>
    <rPh sb="2" eb="3">
      <t>カタ</t>
    </rPh>
    <rPh sb="3" eb="4">
      <t>キョク</t>
    </rPh>
    <rPh sb="4" eb="5">
      <t>カン</t>
    </rPh>
    <phoneticPr fontId="1"/>
  </si>
  <si>
    <t>GX形曲管φ250*22°1/2</t>
    <rPh sb="2" eb="3">
      <t>カタ</t>
    </rPh>
    <rPh sb="3" eb="4">
      <t>キョク</t>
    </rPh>
    <rPh sb="4" eb="5">
      <t>カン</t>
    </rPh>
    <phoneticPr fontId="1"/>
  </si>
  <si>
    <t>GX形曲管φ75*11°1/4</t>
    <rPh sb="2" eb="3">
      <t>カタ</t>
    </rPh>
    <rPh sb="3" eb="4">
      <t>キョク</t>
    </rPh>
    <rPh sb="4" eb="5">
      <t>カン</t>
    </rPh>
    <phoneticPr fontId="1"/>
  </si>
  <si>
    <t>GX形曲管φ100*11°1/4</t>
    <rPh sb="2" eb="3">
      <t>カタ</t>
    </rPh>
    <rPh sb="3" eb="4">
      <t>キョク</t>
    </rPh>
    <rPh sb="4" eb="5">
      <t>カン</t>
    </rPh>
    <phoneticPr fontId="1"/>
  </si>
  <si>
    <t>GX形曲管φ150*11°1/4</t>
    <rPh sb="2" eb="3">
      <t>カタ</t>
    </rPh>
    <rPh sb="3" eb="4">
      <t>キョク</t>
    </rPh>
    <rPh sb="4" eb="5">
      <t>カン</t>
    </rPh>
    <phoneticPr fontId="1"/>
  </si>
  <si>
    <t>GX形曲管φ200*11°1/4</t>
    <rPh sb="2" eb="3">
      <t>カタ</t>
    </rPh>
    <rPh sb="3" eb="4">
      <t>キョク</t>
    </rPh>
    <rPh sb="4" eb="5">
      <t>カン</t>
    </rPh>
    <phoneticPr fontId="1"/>
  </si>
  <si>
    <t>GX形曲管φ250*11°1/4</t>
    <rPh sb="2" eb="3">
      <t>カタ</t>
    </rPh>
    <rPh sb="3" eb="4">
      <t>キョク</t>
    </rPh>
    <rPh sb="4" eb="5">
      <t>カン</t>
    </rPh>
    <phoneticPr fontId="1"/>
  </si>
  <si>
    <t>GX形両受曲管φ75*45°</t>
    <rPh sb="2" eb="3">
      <t>カタ</t>
    </rPh>
    <rPh sb="3" eb="4">
      <t>リョウ</t>
    </rPh>
    <rPh sb="4" eb="5">
      <t>ウ</t>
    </rPh>
    <rPh sb="5" eb="6">
      <t>キョク</t>
    </rPh>
    <rPh sb="6" eb="7">
      <t>カン</t>
    </rPh>
    <phoneticPr fontId="1"/>
  </si>
  <si>
    <t>GX形両受曲管φ100*45°</t>
    <rPh sb="2" eb="3">
      <t>カタ</t>
    </rPh>
    <rPh sb="3" eb="4">
      <t>リョウ</t>
    </rPh>
    <rPh sb="4" eb="5">
      <t>ウ</t>
    </rPh>
    <rPh sb="5" eb="6">
      <t>キョク</t>
    </rPh>
    <rPh sb="6" eb="7">
      <t>カン</t>
    </rPh>
    <phoneticPr fontId="1"/>
  </si>
  <si>
    <t>GX形両受曲管φ150*45°</t>
    <rPh sb="2" eb="3">
      <t>カタ</t>
    </rPh>
    <rPh sb="3" eb="4">
      <t>リョウ</t>
    </rPh>
    <rPh sb="4" eb="5">
      <t>ウ</t>
    </rPh>
    <rPh sb="5" eb="6">
      <t>キョク</t>
    </rPh>
    <rPh sb="6" eb="7">
      <t>カン</t>
    </rPh>
    <phoneticPr fontId="1"/>
  </si>
  <si>
    <t>GX形両受曲管φ200*45°</t>
    <rPh sb="2" eb="3">
      <t>カタ</t>
    </rPh>
    <rPh sb="3" eb="4">
      <t>リョウ</t>
    </rPh>
    <rPh sb="4" eb="5">
      <t>ウ</t>
    </rPh>
    <rPh sb="5" eb="6">
      <t>キョク</t>
    </rPh>
    <rPh sb="6" eb="7">
      <t>カン</t>
    </rPh>
    <phoneticPr fontId="1"/>
  </si>
  <si>
    <t>GX形両受曲管φ250*45°</t>
    <rPh sb="2" eb="3">
      <t>カタ</t>
    </rPh>
    <rPh sb="3" eb="4">
      <t>リョウ</t>
    </rPh>
    <rPh sb="4" eb="5">
      <t>ウ</t>
    </rPh>
    <rPh sb="5" eb="6">
      <t>キョク</t>
    </rPh>
    <rPh sb="6" eb="7">
      <t>カン</t>
    </rPh>
    <phoneticPr fontId="1"/>
  </si>
  <si>
    <t>GX形両受曲管φ100*22°1/2</t>
    <rPh sb="2" eb="3">
      <t>カタ</t>
    </rPh>
    <rPh sb="3" eb="4">
      <t>リョウ</t>
    </rPh>
    <rPh sb="4" eb="5">
      <t>ウ</t>
    </rPh>
    <rPh sb="5" eb="6">
      <t>キョク</t>
    </rPh>
    <rPh sb="6" eb="7">
      <t>カン</t>
    </rPh>
    <phoneticPr fontId="1"/>
  </si>
  <si>
    <t>GX形両受曲管φ150*22°1/2</t>
    <rPh sb="2" eb="3">
      <t>カタ</t>
    </rPh>
    <rPh sb="3" eb="4">
      <t>リョウ</t>
    </rPh>
    <rPh sb="4" eb="5">
      <t>ウ</t>
    </rPh>
    <rPh sb="5" eb="6">
      <t>キョク</t>
    </rPh>
    <rPh sb="6" eb="7">
      <t>カン</t>
    </rPh>
    <phoneticPr fontId="1"/>
  </si>
  <si>
    <t>GX形両受曲管φ200*22°1/2</t>
    <rPh sb="2" eb="3">
      <t>カタ</t>
    </rPh>
    <rPh sb="3" eb="4">
      <t>リョウ</t>
    </rPh>
    <rPh sb="4" eb="5">
      <t>ウ</t>
    </rPh>
    <rPh sb="5" eb="6">
      <t>キョク</t>
    </rPh>
    <rPh sb="6" eb="7">
      <t>カン</t>
    </rPh>
    <phoneticPr fontId="1"/>
  </si>
  <si>
    <t>GX形両受曲管φ250*22°1/2</t>
    <rPh sb="2" eb="3">
      <t>カタ</t>
    </rPh>
    <rPh sb="3" eb="4">
      <t>リョウ</t>
    </rPh>
    <rPh sb="4" eb="5">
      <t>ウ</t>
    </rPh>
    <rPh sb="5" eb="6">
      <t>キョク</t>
    </rPh>
    <rPh sb="6" eb="7">
      <t>カン</t>
    </rPh>
    <phoneticPr fontId="1"/>
  </si>
  <si>
    <t>GX形ﾌﾗﾝｼﾞ付T字管φ75*75</t>
    <rPh sb="2" eb="3">
      <t>カタ</t>
    </rPh>
    <rPh sb="8" eb="9">
      <t>ツキ</t>
    </rPh>
    <rPh sb="10" eb="11">
      <t>ジ</t>
    </rPh>
    <rPh sb="11" eb="12">
      <t>カン</t>
    </rPh>
    <phoneticPr fontId="1"/>
  </si>
  <si>
    <t>GX形ﾌﾗﾝｼﾞ付T字管φ100*75</t>
    <rPh sb="2" eb="3">
      <t>カタ</t>
    </rPh>
    <rPh sb="8" eb="9">
      <t>ツキ</t>
    </rPh>
    <rPh sb="10" eb="11">
      <t>ジ</t>
    </rPh>
    <rPh sb="11" eb="12">
      <t>カン</t>
    </rPh>
    <phoneticPr fontId="1"/>
  </si>
  <si>
    <t>GX形ﾌﾗﾝｼﾞ付T字管φ150*75</t>
    <rPh sb="2" eb="3">
      <t>カタ</t>
    </rPh>
    <rPh sb="8" eb="9">
      <t>ツキ</t>
    </rPh>
    <rPh sb="10" eb="11">
      <t>ジ</t>
    </rPh>
    <rPh sb="11" eb="12">
      <t>カン</t>
    </rPh>
    <phoneticPr fontId="1"/>
  </si>
  <si>
    <t>GX形ﾌﾗﾝｼﾞ付T字管φ200*75</t>
    <rPh sb="2" eb="3">
      <t>カタ</t>
    </rPh>
    <rPh sb="8" eb="9">
      <t>ツキ</t>
    </rPh>
    <rPh sb="10" eb="11">
      <t>ジ</t>
    </rPh>
    <rPh sb="11" eb="12">
      <t>カン</t>
    </rPh>
    <phoneticPr fontId="1"/>
  </si>
  <si>
    <t>GX形ﾌﾗﾝｼﾞ付T字管φ250*75</t>
    <rPh sb="2" eb="3">
      <t>カタ</t>
    </rPh>
    <rPh sb="8" eb="9">
      <t>ツキ</t>
    </rPh>
    <rPh sb="10" eb="11">
      <t>ジ</t>
    </rPh>
    <rPh sb="11" eb="12">
      <t>カン</t>
    </rPh>
    <phoneticPr fontId="1"/>
  </si>
  <si>
    <t>GX形浅層埋設形ﾌﾗﾝｼﾞ付T字管φ75*75</t>
    <rPh sb="2" eb="3">
      <t>カタ</t>
    </rPh>
    <rPh sb="3" eb="4">
      <t>アサ</t>
    </rPh>
    <rPh sb="4" eb="5">
      <t>ソウ</t>
    </rPh>
    <rPh sb="5" eb="7">
      <t>マイセツ</t>
    </rPh>
    <rPh sb="7" eb="8">
      <t>カタ</t>
    </rPh>
    <rPh sb="13" eb="14">
      <t>ツキ</t>
    </rPh>
    <rPh sb="15" eb="16">
      <t>ジ</t>
    </rPh>
    <rPh sb="16" eb="17">
      <t>カン</t>
    </rPh>
    <phoneticPr fontId="1"/>
  </si>
  <si>
    <t>GX形浅層埋設形ﾌﾗﾝｼﾞ付T字管φ100*75</t>
    <rPh sb="2" eb="3">
      <t>カタ</t>
    </rPh>
    <rPh sb="3" eb="4">
      <t>アサ</t>
    </rPh>
    <rPh sb="4" eb="5">
      <t>ソウ</t>
    </rPh>
    <rPh sb="5" eb="7">
      <t>マイセツ</t>
    </rPh>
    <rPh sb="7" eb="8">
      <t>カタ</t>
    </rPh>
    <rPh sb="13" eb="14">
      <t>ツキ</t>
    </rPh>
    <rPh sb="15" eb="16">
      <t>ジ</t>
    </rPh>
    <rPh sb="16" eb="17">
      <t>カン</t>
    </rPh>
    <phoneticPr fontId="1"/>
  </si>
  <si>
    <t>GX形浅層埋設形ﾌﾗﾝｼﾞ付T字管φ150*75</t>
    <rPh sb="2" eb="3">
      <t>カタ</t>
    </rPh>
    <rPh sb="3" eb="4">
      <t>アサ</t>
    </rPh>
    <rPh sb="4" eb="5">
      <t>ソウ</t>
    </rPh>
    <rPh sb="5" eb="7">
      <t>マイセツ</t>
    </rPh>
    <rPh sb="7" eb="8">
      <t>カタ</t>
    </rPh>
    <rPh sb="13" eb="14">
      <t>ツキ</t>
    </rPh>
    <rPh sb="15" eb="16">
      <t>ジ</t>
    </rPh>
    <rPh sb="16" eb="17">
      <t>カン</t>
    </rPh>
    <phoneticPr fontId="1"/>
  </si>
  <si>
    <t>GX形浅層埋設形ﾌﾗﾝｼﾞ付T字管φ200*75</t>
    <rPh sb="2" eb="3">
      <t>カタ</t>
    </rPh>
    <rPh sb="3" eb="4">
      <t>アサ</t>
    </rPh>
    <rPh sb="4" eb="5">
      <t>ソウ</t>
    </rPh>
    <rPh sb="5" eb="7">
      <t>マイセツ</t>
    </rPh>
    <rPh sb="7" eb="8">
      <t>カタ</t>
    </rPh>
    <rPh sb="13" eb="14">
      <t>ツキ</t>
    </rPh>
    <rPh sb="15" eb="16">
      <t>ジ</t>
    </rPh>
    <rPh sb="16" eb="17">
      <t>カン</t>
    </rPh>
    <phoneticPr fontId="1"/>
  </si>
  <si>
    <t>GX形浅層埋設形ﾌﾗﾝｼﾞ付T字管φ250*75</t>
    <rPh sb="2" eb="3">
      <t>カタ</t>
    </rPh>
    <rPh sb="3" eb="4">
      <t>アサ</t>
    </rPh>
    <rPh sb="4" eb="5">
      <t>ソウ</t>
    </rPh>
    <rPh sb="5" eb="7">
      <t>マイセツ</t>
    </rPh>
    <rPh sb="7" eb="8">
      <t>カタ</t>
    </rPh>
    <rPh sb="13" eb="14">
      <t>ツキ</t>
    </rPh>
    <rPh sb="15" eb="16">
      <t>ジ</t>
    </rPh>
    <rPh sb="16" eb="17">
      <t>カン</t>
    </rPh>
    <phoneticPr fontId="1"/>
  </si>
  <si>
    <t>GX形帽φ75</t>
    <rPh sb="2" eb="3">
      <t>カタ</t>
    </rPh>
    <rPh sb="3" eb="4">
      <t>ボウ</t>
    </rPh>
    <phoneticPr fontId="1"/>
  </si>
  <si>
    <t>GX形帽φ100</t>
    <rPh sb="2" eb="3">
      <t>カタ</t>
    </rPh>
    <rPh sb="3" eb="4">
      <t>ボウ</t>
    </rPh>
    <phoneticPr fontId="1"/>
  </si>
  <si>
    <t>GX形帽φ150</t>
    <rPh sb="2" eb="3">
      <t>カタ</t>
    </rPh>
    <rPh sb="3" eb="4">
      <t>ボウ</t>
    </rPh>
    <phoneticPr fontId="1"/>
  </si>
  <si>
    <t>GX形帽φ200</t>
    <rPh sb="2" eb="3">
      <t>カタ</t>
    </rPh>
    <rPh sb="3" eb="4">
      <t>ボウ</t>
    </rPh>
    <phoneticPr fontId="1"/>
  </si>
  <si>
    <t>GX形帽φ250</t>
    <rPh sb="2" eb="3">
      <t>カタ</t>
    </rPh>
    <rPh sb="3" eb="4">
      <t>ボウ</t>
    </rPh>
    <phoneticPr fontId="1"/>
  </si>
  <si>
    <t>GX形継ぎ輪φ75</t>
    <rPh sb="2" eb="3">
      <t>カタ</t>
    </rPh>
    <rPh sb="3" eb="4">
      <t>ツ</t>
    </rPh>
    <rPh sb="5" eb="6">
      <t>ワ</t>
    </rPh>
    <phoneticPr fontId="1"/>
  </si>
  <si>
    <t>GX形継ぎ輪φ100</t>
    <rPh sb="2" eb="3">
      <t>カタ</t>
    </rPh>
    <rPh sb="3" eb="4">
      <t>ツ</t>
    </rPh>
    <rPh sb="5" eb="6">
      <t>ワ</t>
    </rPh>
    <phoneticPr fontId="1"/>
  </si>
  <si>
    <t>GX形継ぎ輪φ150</t>
    <rPh sb="2" eb="3">
      <t>カタ</t>
    </rPh>
    <rPh sb="3" eb="4">
      <t>ツ</t>
    </rPh>
    <rPh sb="5" eb="6">
      <t>ワ</t>
    </rPh>
    <phoneticPr fontId="1"/>
  </si>
  <si>
    <t>GX形継ぎ輪φ200</t>
    <rPh sb="2" eb="3">
      <t>カタ</t>
    </rPh>
    <rPh sb="3" eb="4">
      <t>ツ</t>
    </rPh>
    <rPh sb="5" eb="6">
      <t>ワ</t>
    </rPh>
    <phoneticPr fontId="1"/>
  </si>
  <si>
    <t>GX形継ぎ輪φ250</t>
    <rPh sb="2" eb="3">
      <t>カタ</t>
    </rPh>
    <rPh sb="3" eb="4">
      <t>ツ</t>
    </rPh>
    <rPh sb="5" eb="6">
      <t>ワ</t>
    </rPh>
    <phoneticPr fontId="1"/>
  </si>
  <si>
    <t>GX形両受短管φ75</t>
    <rPh sb="2" eb="3">
      <t>カタ</t>
    </rPh>
    <rPh sb="3" eb="4">
      <t>リョウ</t>
    </rPh>
    <rPh sb="4" eb="5">
      <t>ウ</t>
    </rPh>
    <rPh sb="5" eb="6">
      <t>タン</t>
    </rPh>
    <rPh sb="6" eb="7">
      <t>カン</t>
    </rPh>
    <phoneticPr fontId="1"/>
  </si>
  <si>
    <t>GX形両受短管φ100</t>
    <rPh sb="2" eb="3">
      <t>カタ</t>
    </rPh>
    <rPh sb="3" eb="4">
      <t>リョウ</t>
    </rPh>
    <rPh sb="4" eb="5">
      <t>ウ</t>
    </rPh>
    <rPh sb="5" eb="6">
      <t>タン</t>
    </rPh>
    <rPh sb="6" eb="7">
      <t>カン</t>
    </rPh>
    <phoneticPr fontId="1"/>
  </si>
  <si>
    <t>GX形両受短管φ150</t>
    <rPh sb="2" eb="3">
      <t>カタ</t>
    </rPh>
    <rPh sb="3" eb="4">
      <t>リョウ</t>
    </rPh>
    <rPh sb="4" eb="5">
      <t>ウ</t>
    </rPh>
    <rPh sb="5" eb="6">
      <t>タン</t>
    </rPh>
    <rPh sb="6" eb="7">
      <t>カン</t>
    </rPh>
    <phoneticPr fontId="1"/>
  </si>
  <si>
    <t>GX形両受短管φ200</t>
    <rPh sb="2" eb="3">
      <t>カタ</t>
    </rPh>
    <rPh sb="3" eb="4">
      <t>リョウ</t>
    </rPh>
    <rPh sb="4" eb="5">
      <t>ウ</t>
    </rPh>
    <rPh sb="5" eb="6">
      <t>タン</t>
    </rPh>
    <rPh sb="6" eb="7">
      <t>カン</t>
    </rPh>
    <phoneticPr fontId="1"/>
  </si>
  <si>
    <t>GX形両受短管φ250</t>
    <rPh sb="2" eb="3">
      <t>カタ</t>
    </rPh>
    <rPh sb="3" eb="4">
      <t>リョウ</t>
    </rPh>
    <rPh sb="4" eb="5">
      <t>ウ</t>
    </rPh>
    <rPh sb="5" eb="6">
      <t>タン</t>
    </rPh>
    <rPh sb="6" eb="7">
      <t>カン</t>
    </rPh>
    <phoneticPr fontId="1"/>
  </si>
  <si>
    <t>GX形乙字管φ75*300Ｈ</t>
    <rPh sb="2" eb="3">
      <t>カタ</t>
    </rPh>
    <rPh sb="3" eb="4">
      <t>オツ</t>
    </rPh>
    <rPh sb="4" eb="5">
      <t>ジ</t>
    </rPh>
    <rPh sb="5" eb="6">
      <t>カン</t>
    </rPh>
    <phoneticPr fontId="1"/>
  </si>
  <si>
    <t>GX形乙字管φ100*300Ｈ</t>
    <rPh sb="2" eb="3">
      <t>カタ</t>
    </rPh>
    <rPh sb="3" eb="4">
      <t>オツ</t>
    </rPh>
    <rPh sb="4" eb="5">
      <t>ジ</t>
    </rPh>
    <rPh sb="5" eb="6">
      <t>カン</t>
    </rPh>
    <phoneticPr fontId="1"/>
  </si>
  <si>
    <t>GX形乙字管φ150*300Ｈ</t>
    <rPh sb="2" eb="3">
      <t>カタ</t>
    </rPh>
    <rPh sb="3" eb="4">
      <t>オツ</t>
    </rPh>
    <rPh sb="4" eb="5">
      <t>ジ</t>
    </rPh>
    <rPh sb="5" eb="6">
      <t>カン</t>
    </rPh>
    <phoneticPr fontId="1"/>
  </si>
  <si>
    <t>GX形乙字管φ200*300Ｈ</t>
    <rPh sb="2" eb="3">
      <t>カタ</t>
    </rPh>
    <rPh sb="3" eb="4">
      <t>オツ</t>
    </rPh>
    <rPh sb="4" eb="5">
      <t>ジ</t>
    </rPh>
    <rPh sb="5" eb="6">
      <t>カン</t>
    </rPh>
    <phoneticPr fontId="1"/>
  </si>
  <si>
    <t>GX形乙字管φ250*300Ｈ</t>
    <rPh sb="2" eb="3">
      <t>カタ</t>
    </rPh>
    <rPh sb="3" eb="4">
      <t>オツ</t>
    </rPh>
    <rPh sb="4" eb="5">
      <t>ジ</t>
    </rPh>
    <rPh sb="5" eb="6">
      <t>カン</t>
    </rPh>
    <phoneticPr fontId="1"/>
  </si>
  <si>
    <t>GX形乙字管φ75*450Ｈ</t>
    <rPh sb="2" eb="3">
      <t>カタ</t>
    </rPh>
    <rPh sb="3" eb="4">
      <t>オツ</t>
    </rPh>
    <rPh sb="4" eb="5">
      <t>ジ</t>
    </rPh>
    <rPh sb="5" eb="6">
      <t>カン</t>
    </rPh>
    <phoneticPr fontId="1"/>
  </si>
  <si>
    <t>GX形乙字管φ100*450Ｈ</t>
    <rPh sb="2" eb="3">
      <t>カタ</t>
    </rPh>
    <rPh sb="3" eb="4">
      <t>オツ</t>
    </rPh>
    <rPh sb="4" eb="5">
      <t>ジ</t>
    </rPh>
    <rPh sb="5" eb="6">
      <t>カン</t>
    </rPh>
    <phoneticPr fontId="1"/>
  </si>
  <si>
    <t>GX形乙字管φ150*450Ｈ</t>
    <rPh sb="2" eb="3">
      <t>カタ</t>
    </rPh>
    <rPh sb="3" eb="4">
      <t>オツ</t>
    </rPh>
    <rPh sb="4" eb="5">
      <t>ジ</t>
    </rPh>
    <rPh sb="5" eb="6">
      <t>カン</t>
    </rPh>
    <phoneticPr fontId="1"/>
  </si>
  <si>
    <t>GX形乙字管φ200*450Ｈ</t>
    <rPh sb="2" eb="3">
      <t>カタ</t>
    </rPh>
    <rPh sb="3" eb="4">
      <t>オツ</t>
    </rPh>
    <rPh sb="4" eb="5">
      <t>ジ</t>
    </rPh>
    <rPh sb="5" eb="6">
      <t>カン</t>
    </rPh>
    <phoneticPr fontId="1"/>
  </si>
  <si>
    <t>GX形乙字管φ250*450Ｈ</t>
    <rPh sb="2" eb="3">
      <t>カタ</t>
    </rPh>
    <rPh sb="3" eb="4">
      <t>オツ</t>
    </rPh>
    <rPh sb="4" eb="5">
      <t>ジ</t>
    </rPh>
    <rPh sb="5" eb="6">
      <t>カン</t>
    </rPh>
    <phoneticPr fontId="1"/>
  </si>
  <si>
    <t>GX形接合材料φ75</t>
    <rPh sb="2" eb="3">
      <t>カタ</t>
    </rPh>
    <rPh sb="3" eb="5">
      <t>セツゴウ</t>
    </rPh>
    <rPh sb="5" eb="7">
      <t>ザイリョウ</t>
    </rPh>
    <phoneticPr fontId="1"/>
  </si>
  <si>
    <t>GX形接合材料φ100</t>
    <rPh sb="2" eb="3">
      <t>カタ</t>
    </rPh>
    <rPh sb="3" eb="5">
      <t>セツゴウ</t>
    </rPh>
    <rPh sb="5" eb="7">
      <t>ザイリョウ</t>
    </rPh>
    <phoneticPr fontId="1"/>
  </si>
  <si>
    <t>GX形接合材料φ150</t>
    <rPh sb="2" eb="3">
      <t>カタ</t>
    </rPh>
    <rPh sb="3" eb="5">
      <t>セツゴウ</t>
    </rPh>
    <rPh sb="5" eb="7">
      <t>ザイリョウ</t>
    </rPh>
    <phoneticPr fontId="1"/>
  </si>
  <si>
    <t>GX形接合材料φ200</t>
    <rPh sb="2" eb="3">
      <t>カタ</t>
    </rPh>
    <rPh sb="3" eb="5">
      <t>セツゴウ</t>
    </rPh>
    <rPh sb="5" eb="7">
      <t>ザイリョウ</t>
    </rPh>
    <phoneticPr fontId="1"/>
  </si>
  <si>
    <t>GX形接合材料φ250</t>
    <rPh sb="2" eb="3">
      <t>カタ</t>
    </rPh>
    <rPh sb="3" eb="5">
      <t>セツゴウ</t>
    </rPh>
    <rPh sb="5" eb="7">
      <t>ザイリョウ</t>
    </rPh>
    <phoneticPr fontId="1"/>
  </si>
  <si>
    <t>GX形ライナφ75</t>
    <rPh sb="2" eb="3">
      <t>カタ</t>
    </rPh>
    <phoneticPr fontId="1"/>
  </si>
  <si>
    <t>GX形ライナφ100</t>
    <rPh sb="2" eb="3">
      <t>カタ</t>
    </rPh>
    <phoneticPr fontId="1"/>
  </si>
  <si>
    <t>GX形ライナφ150</t>
    <rPh sb="2" eb="3">
      <t>カタ</t>
    </rPh>
    <phoneticPr fontId="1"/>
  </si>
  <si>
    <t>GX形ライナφ200</t>
    <rPh sb="2" eb="3">
      <t>カタ</t>
    </rPh>
    <phoneticPr fontId="1"/>
  </si>
  <si>
    <t>GX形ライナφ250</t>
    <rPh sb="2" eb="3">
      <t>カタ</t>
    </rPh>
    <phoneticPr fontId="1"/>
  </si>
  <si>
    <t>GX形切管ﾕﾆｯﾄP-Linkｾｯﾄφ75</t>
    <rPh sb="2" eb="3">
      <t>カタ</t>
    </rPh>
    <rPh sb="3" eb="4">
      <t>キリ</t>
    </rPh>
    <rPh sb="4" eb="5">
      <t>カン</t>
    </rPh>
    <phoneticPr fontId="1"/>
  </si>
  <si>
    <t>GX形切管ﾕﾆｯﾄP-Linkｾｯﾄφ100</t>
    <rPh sb="2" eb="3">
      <t>カタ</t>
    </rPh>
    <rPh sb="3" eb="4">
      <t>キリ</t>
    </rPh>
    <rPh sb="4" eb="5">
      <t>カン</t>
    </rPh>
    <phoneticPr fontId="1"/>
  </si>
  <si>
    <t>GX形切管ﾕﾆｯﾄP-Linkｾｯﾄφ150</t>
    <rPh sb="2" eb="3">
      <t>カタ</t>
    </rPh>
    <rPh sb="3" eb="4">
      <t>キリ</t>
    </rPh>
    <rPh sb="4" eb="5">
      <t>カン</t>
    </rPh>
    <phoneticPr fontId="1"/>
  </si>
  <si>
    <t>GX形切管ﾕﾆｯﾄP-Linkｾｯﾄφ200</t>
    <rPh sb="2" eb="3">
      <t>カタ</t>
    </rPh>
    <rPh sb="3" eb="4">
      <t>キリ</t>
    </rPh>
    <rPh sb="4" eb="5">
      <t>カン</t>
    </rPh>
    <phoneticPr fontId="1"/>
  </si>
  <si>
    <t>GX形切管ﾕﾆｯﾄP-Linkｾｯﾄφ250</t>
    <rPh sb="2" eb="3">
      <t>カタ</t>
    </rPh>
    <rPh sb="3" eb="4">
      <t>キリ</t>
    </rPh>
    <rPh sb="4" eb="5">
      <t>カン</t>
    </rPh>
    <phoneticPr fontId="1"/>
  </si>
  <si>
    <t>GX形切管ﾕﾆｯﾄG-Linkｾｯﾄφ75</t>
    <rPh sb="2" eb="3">
      <t>カタ</t>
    </rPh>
    <rPh sb="3" eb="4">
      <t>キリ</t>
    </rPh>
    <rPh sb="4" eb="5">
      <t>カン</t>
    </rPh>
    <phoneticPr fontId="1"/>
  </si>
  <si>
    <t>GX形切管ﾕﾆｯﾄG-Linkｾｯﾄφ100</t>
    <rPh sb="2" eb="3">
      <t>カタ</t>
    </rPh>
    <rPh sb="3" eb="4">
      <t>キリ</t>
    </rPh>
    <rPh sb="4" eb="5">
      <t>カン</t>
    </rPh>
    <phoneticPr fontId="1"/>
  </si>
  <si>
    <t>GX形切管ﾕﾆｯﾄG-Linkｾｯﾄφ150</t>
    <rPh sb="2" eb="3">
      <t>カタ</t>
    </rPh>
    <rPh sb="3" eb="4">
      <t>キリ</t>
    </rPh>
    <rPh sb="4" eb="5">
      <t>カン</t>
    </rPh>
    <phoneticPr fontId="1"/>
  </si>
  <si>
    <t>GX形切管ﾕﾆｯﾄG-Linkｾｯﾄφ200</t>
    <rPh sb="2" eb="3">
      <t>カタ</t>
    </rPh>
    <rPh sb="3" eb="4">
      <t>キリ</t>
    </rPh>
    <rPh sb="4" eb="5">
      <t>カン</t>
    </rPh>
    <phoneticPr fontId="1"/>
  </si>
  <si>
    <t>GX形切管ﾕﾆｯﾄG-Linkｾｯﾄφ250</t>
    <rPh sb="2" eb="3">
      <t>カタ</t>
    </rPh>
    <rPh sb="3" eb="4">
      <t>キリ</t>
    </rPh>
    <rPh sb="4" eb="5">
      <t>カン</t>
    </rPh>
    <phoneticPr fontId="1"/>
  </si>
  <si>
    <t>GX形管受口用栓（直管用）φ75</t>
    <rPh sb="2" eb="3">
      <t>カタ</t>
    </rPh>
    <rPh sb="3" eb="4">
      <t>カン</t>
    </rPh>
    <rPh sb="4" eb="5">
      <t>ウケ</t>
    </rPh>
    <rPh sb="5" eb="6">
      <t>クチ</t>
    </rPh>
    <rPh sb="6" eb="7">
      <t>ヨウ</t>
    </rPh>
    <rPh sb="7" eb="8">
      <t>セン</t>
    </rPh>
    <rPh sb="9" eb="10">
      <t>チョク</t>
    </rPh>
    <rPh sb="10" eb="11">
      <t>カン</t>
    </rPh>
    <rPh sb="11" eb="12">
      <t>ヨウ</t>
    </rPh>
    <phoneticPr fontId="2"/>
  </si>
  <si>
    <t>個</t>
    <rPh sb="0" eb="1">
      <t>コ</t>
    </rPh>
    <phoneticPr fontId="2"/>
  </si>
  <si>
    <t>GX形管受口用栓（直管用）φ100</t>
    <rPh sb="2" eb="3">
      <t>カタ</t>
    </rPh>
    <rPh sb="3" eb="4">
      <t>カン</t>
    </rPh>
    <rPh sb="4" eb="5">
      <t>ウケ</t>
    </rPh>
    <rPh sb="5" eb="6">
      <t>クチ</t>
    </rPh>
    <rPh sb="6" eb="7">
      <t>ヨウ</t>
    </rPh>
    <rPh sb="7" eb="8">
      <t>セン</t>
    </rPh>
    <rPh sb="9" eb="10">
      <t>チョク</t>
    </rPh>
    <rPh sb="10" eb="11">
      <t>カン</t>
    </rPh>
    <rPh sb="11" eb="12">
      <t>ヨウ</t>
    </rPh>
    <phoneticPr fontId="2"/>
  </si>
  <si>
    <t>GX形管受口用栓（直管用）φ150</t>
    <rPh sb="2" eb="3">
      <t>カタ</t>
    </rPh>
    <rPh sb="3" eb="4">
      <t>カン</t>
    </rPh>
    <rPh sb="4" eb="5">
      <t>ウケ</t>
    </rPh>
    <rPh sb="5" eb="6">
      <t>クチ</t>
    </rPh>
    <rPh sb="6" eb="7">
      <t>ヨウ</t>
    </rPh>
    <rPh sb="7" eb="8">
      <t>セン</t>
    </rPh>
    <rPh sb="9" eb="10">
      <t>チョク</t>
    </rPh>
    <rPh sb="10" eb="11">
      <t>カン</t>
    </rPh>
    <rPh sb="11" eb="12">
      <t>ヨウ</t>
    </rPh>
    <phoneticPr fontId="2"/>
  </si>
  <si>
    <t>GX形管受口用栓（直管用）φ200</t>
    <rPh sb="2" eb="3">
      <t>カタ</t>
    </rPh>
    <rPh sb="3" eb="4">
      <t>カン</t>
    </rPh>
    <rPh sb="4" eb="5">
      <t>ウケ</t>
    </rPh>
    <rPh sb="5" eb="6">
      <t>クチ</t>
    </rPh>
    <rPh sb="6" eb="7">
      <t>ヨウ</t>
    </rPh>
    <rPh sb="7" eb="8">
      <t>セン</t>
    </rPh>
    <rPh sb="9" eb="10">
      <t>チョク</t>
    </rPh>
    <rPh sb="10" eb="11">
      <t>カン</t>
    </rPh>
    <rPh sb="11" eb="12">
      <t>ヨウ</t>
    </rPh>
    <phoneticPr fontId="2"/>
  </si>
  <si>
    <t>GX形管受口用栓（直管用）φ250</t>
    <rPh sb="2" eb="3">
      <t>カタ</t>
    </rPh>
    <rPh sb="3" eb="4">
      <t>カン</t>
    </rPh>
    <rPh sb="4" eb="5">
      <t>ウケ</t>
    </rPh>
    <rPh sb="5" eb="6">
      <t>クチ</t>
    </rPh>
    <rPh sb="6" eb="7">
      <t>ヨウ</t>
    </rPh>
    <rPh sb="7" eb="8">
      <t>セン</t>
    </rPh>
    <rPh sb="9" eb="10">
      <t>チョク</t>
    </rPh>
    <rPh sb="10" eb="11">
      <t>カン</t>
    </rPh>
    <rPh sb="11" eb="12">
      <t>ヨウ</t>
    </rPh>
    <phoneticPr fontId="2"/>
  </si>
  <si>
    <t>GX形管受口用栓（異形管用）φ75</t>
    <rPh sb="2" eb="3">
      <t>カタ</t>
    </rPh>
    <rPh sb="3" eb="4">
      <t>カン</t>
    </rPh>
    <rPh sb="4" eb="5">
      <t>ウケ</t>
    </rPh>
    <rPh sb="5" eb="6">
      <t>クチ</t>
    </rPh>
    <rPh sb="6" eb="7">
      <t>ヨウ</t>
    </rPh>
    <rPh sb="7" eb="8">
      <t>セン</t>
    </rPh>
    <rPh sb="9" eb="11">
      <t>イケイ</t>
    </rPh>
    <rPh sb="11" eb="12">
      <t>カン</t>
    </rPh>
    <rPh sb="12" eb="13">
      <t>ヨウ</t>
    </rPh>
    <phoneticPr fontId="2"/>
  </si>
  <si>
    <t>GX形管受口用栓（異形管用）φ100</t>
    <rPh sb="2" eb="3">
      <t>カタ</t>
    </rPh>
    <rPh sb="3" eb="4">
      <t>カン</t>
    </rPh>
    <rPh sb="4" eb="5">
      <t>ウケ</t>
    </rPh>
    <rPh sb="5" eb="6">
      <t>クチ</t>
    </rPh>
    <rPh sb="6" eb="7">
      <t>ヨウ</t>
    </rPh>
    <rPh sb="7" eb="8">
      <t>セン</t>
    </rPh>
    <rPh sb="9" eb="11">
      <t>イケイ</t>
    </rPh>
    <rPh sb="11" eb="12">
      <t>カン</t>
    </rPh>
    <rPh sb="12" eb="13">
      <t>ヨウ</t>
    </rPh>
    <phoneticPr fontId="2"/>
  </si>
  <si>
    <t>GX形管受口用栓（異形管用）φ150</t>
    <rPh sb="2" eb="3">
      <t>カタ</t>
    </rPh>
    <rPh sb="3" eb="4">
      <t>カン</t>
    </rPh>
    <rPh sb="4" eb="5">
      <t>ウケ</t>
    </rPh>
    <rPh sb="5" eb="6">
      <t>クチ</t>
    </rPh>
    <rPh sb="6" eb="7">
      <t>ヨウ</t>
    </rPh>
    <rPh sb="7" eb="8">
      <t>セン</t>
    </rPh>
    <rPh sb="9" eb="11">
      <t>イケイ</t>
    </rPh>
    <rPh sb="11" eb="12">
      <t>カン</t>
    </rPh>
    <rPh sb="12" eb="13">
      <t>ヨウ</t>
    </rPh>
    <phoneticPr fontId="2"/>
  </si>
  <si>
    <t>GX形管受口用栓（異形管用）φ200</t>
    <rPh sb="2" eb="3">
      <t>カタ</t>
    </rPh>
    <rPh sb="3" eb="4">
      <t>カン</t>
    </rPh>
    <rPh sb="4" eb="5">
      <t>ウケ</t>
    </rPh>
    <rPh sb="5" eb="6">
      <t>クチ</t>
    </rPh>
    <rPh sb="6" eb="7">
      <t>ヨウ</t>
    </rPh>
    <rPh sb="7" eb="8">
      <t>セン</t>
    </rPh>
    <rPh sb="9" eb="11">
      <t>イケイ</t>
    </rPh>
    <rPh sb="11" eb="12">
      <t>カン</t>
    </rPh>
    <rPh sb="12" eb="13">
      <t>ヨウ</t>
    </rPh>
    <phoneticPr fontId="2"/>
  </si>
  <si>
    <t>GX形管受口用栓（異形管用）φ250</t>
    <rPh sb="2" eb="3">
      <t>カタ</t>
    </rPh>
    <rPh sb="3" eb="4">
      <t>カン</t>
    </rPh>
    <rPh sb="4" eb="5">
      <t>ウケ</t>
    </rPh>
    <rPh sb="5" eb="6">
      <t>クチ</t>
    </rPh>
    <rPh sb="6" eb="7">
      <t>ヨウ</t>
    </rPh>
    <rPh sb="7" eb="8">
      <t>セン</t>
    </rPh>
    <rPh sb="9" eb="11">
      <t>イケイ</t>
    </rPh>
    <rPh sb="11" eb="12">
      <t>カン</t>
    </rPh>
    <rPh sb="12" eb="13">
      <t>ヨウ</t>
    </rPh>
    <phoneticPr fontId="2"/>
  </si>
  <si>
    <t>VCﾒｶｼﾞｮｲﾝﾄ</t>
  </si>
  <si>
    <t>φ75</t>
  </si>
  <si>
    <t>φ100</t>
  </si>
  <si>
    <t>φ150</t>
  </si>
  <si>
    <t>φ200</t>
  </si>
  <si>
    <t>φ250</t>
  </si>
  <si>
    <t>埋設アルミシート</t>
    <rPh sb="0" eb="2">
      <t>マイセツ</t>
    </rPh>
    <phoneticPr fontId="2"/>
  </si>
  <si>
    <t>二倍折　幅150mm</t>
  </si>
  <si>
    <t>ｍ</t>
  </si>
  <si>
    <t>【工事費】</t>
    <rPh sb="1" eb="4">
      <t>コウジヒ</t>
    </rPh>
    <phoneticPr fontId="3"/>
  </si>
  <si>
    <t>吊込み据付（機械力）工</t>
    <rPh sb="0" eb="1">
      <t>ツ</t>
    </rPh>
    <rPh sb="1" eb="2">
      <t>コ</t>
    </rPh>
    <rPh sb="3" eb="5">
      <t>スエツケ</t>
    </rPh>
    <rPh sb="6" eb="9">
      <t>キカイリョク</t>
    </rPh>
    <rPh sb="10" eb="11">
      <t>コウ</t>
    </rPh>
    <phoneticPr fontId="2"/>
  </si>
  <si>
    <t>GX形継手接合工（直管部）</t>
    <rPh sb="2" eb="3">
      <t>カタ</t>
    </rPh>
    <rPh sb="3" eb="4">
      <t>ツギ</t>
    </rPh>
    <rPh sb="4" eb="5">
      <t>テ</t>
    </rPh>
    <rPh sb="5" eb="7">
      <t>セツゴウ</t>
    </rPh>
    <rPh sb="7" eb="8">
      <t>コウ</t>
    </rPh>
    <rPh sb="9" eb="10">
      <t>チョク</t>
    </rPh>
    <rPh sb="10" eb="11">
      <t>カン</t>
    </rPh>
    <rPh sb="11" eb="12">
      <t>ブ</t>
    </rPh>
    <phoneticPr fontId="2"/>
  </si>
  <si>
    <t>口</t>
    <rPh sb="0" eb="1">
      <t>クチ</t>
    </rPh>
    <phoneticPr fontId="2"/>
  </si>
  <si>
    <t>GX形継手接合工（異形管部）</t>
    <rPh sb="2" eb="3">
      <t>カタ</t>
    </rPh>
    <rPh sb="3" eb="4">
      <t>ツギ</t>
    </rPh>
    <rPh sb="4" eb="5">
      <t>テ</t>
    </rPh>
    <rPh sb="5" eb="7">
      <t>セツゴウ</t>
    </rPh>
    <rPh sb="7" eb="8">
      <t>コウ</t>
    </rPh>
    <rPh sb="9" eb="11">
      <t>イケイ</t>
    </rPh>
    <rPh sb="11" eb="12">
      <t>カン</t>
    </rPh>
    <rPh sb="12" eb="13">
      <t>ブ</t>
    </rPh>
    <phoneticPr fontId="2"/>
  </si>
  <si>
    <t>GX形継手接合工（G-Link部）</t>
    <rPh sb="2" eb="3">
      <t>カタ</t>
    </rPh>
    <rPh sb="3" eb="4">
      <t>ツギ</t>
    </rPh>
    <rPh sb="4" eb="5">
      <t>テ</t>
    </rPh>
    <rPh sb="5" eb="7">
      <t>セツゴウ</t>
    </rPh>
    <rPh sb="7" eb="8">
      <t>コウ</t>
    </rPh>
    <rPh sb="15" eb="16">
      <t>ブ</t>
    </rPh>
    <phoneticPr fontId="2"/>
  </si>
  <si>
    <t>GX形継手接合工（P-Link部）</t>
    <rPh sb="2" eb="3">
      <t>カタ</t>
    </rPh>
    <rPh sb="3" eb="4">
      <t>ツギ</t>
    </rPh>
    <rPh sb="4" eb="5">
      <t>テ</t>
    </rPh>
    <rPh sb="5" eb="7">
      <t>セツゴウ</t>
    </rPh>
    <rPh sb="7" eb="8">
      <t>コウ</t>
    </rPh>
    <rPh sb="15" eb="16">
      <t>ブ</t>
    </rPh>
    <phoneticPr fontId="2"/>
  </si>
  <si>
    <t>鋳鉄管切断工（エンジンカッター使用）</t>
    <rPh sb="0" eb="2">
      <t>チュウテツ</t>
    </rPh>
    <rPh sb="2" eb="3">
      <t>カン</t>
    </rPh>
    <rPh sb="3" eb="5">
      <t>セツダン</t>
    </rPh>
    <rPh sb="5" eb="6">
      <t>コウ</t>
    </rPh>
    <rPh sb="15" eb="17">
      <t>シヨウ</t>
    </rPh>
    <phoneticPr fontId="2"/>
  </si>
  <si>
    <t>ﾒｶﾆｶﾙ継手工</t>
    <rPh sb="5" eb="6">
      <t>ツギ</t>
    </rPh>
    <rPh sb="6" eb="7">
      <t>テ</t>
    </rPh>
    <rPh sb="7" eb="8">
      <t>コウ</t>
    </rPh>
    <phoneticPr fontId="2"/>
  </si>
  <si>
    <t>φ75以下</t>
    <rPh sb="3" eb="5">
      <t>イカ</t>
    </rPh>
    <phoneticPr fontId="2"/>
  </si>
  <si>
    <t>管明示シート工</t>
    <rPh sb="0" eb="1">
      <t>カン</t>
    </rPh>
    <rPh sb="1" eb="3">
      <t>メイジ</t>
    </rPh>
    <rPh sb="6" eb="7">
      <t>コウ</t>
    </rPh>
    <phoneticPr fontId="2"/>
  </si>
  <si>
    <t>【配水本管布設工】</t>
    <rPh sb="1" eb="3">
      <t>ハイスイ</t>
    </rPh>
    <rPh sb="3" eb="4">
      <t>ホン</t>
    </rPh>
    <rPh sb="4" eb="5">
      <t>カン</t>
    </rPh>
    <rPh sb="5" eb="7">
      <t>フセツ</t>
    </rPh>
    <rPh sb="7" eb="8">
      <t>コウ</t>
    </rPh>
    <phoneticPr fontId="3"/>
  </si>
  <si>
    <t>水道配水用ポリエチレン管</t>
    <rPh sb="0" eb="2">
      <t>スイドウ</t>
    </rPh>
    <rPh sb="2" eb="5">
      <t>ハイスイヨウ</t>
    </rPh>
    <rPh sb="11" eb="12">
      <t>カン</t>
    </rPh>
    <phoneticPr fontId="2"/>
  </si>
  <si>
    <t>ﾌﾟﾚｰﾝｴﾝﾄﾞφ50*5m</t>
  </si>
  <si>
    <t>EFｿｹｯﾄ</t>
  </si>
  <si>
    <t>φ50</t>
  </si>
  <si>
    <t>EF両受ﾁｰｽﾞ</t>
    <rPh sb="2" eb="3">
      <t>リョウ</t>
    </rPh>
    <rPh sb="3" eb="4">
      <t>ウケ</t>
    </rPh>
    <phoneticPr fontId="2"/>
  </si>
  <si>
    <t>φ50*50</t>
  </si>
  <si>
    <t>EFｷｬｯﾌﾟ</t>
  </si>
  <si>
    <t>EF片受ﾍﾞﾝﾄﾞ</t>
    <rPh sb="2" eb="3">
      <t>カタ</t>
    </rPh>
    <rPh sb="3" eb="4">
      <t>ウ</t>
    </rPh>
    <phoneticPr fontId="2"/>
  </si>
  <si>
    <t>11°1/4 φ50</t>
  </si>
  <si>
    <t>22°1/2 φ50</t>
  </si>
  <si>
    <t>45°φ50</t>
  </si>
  <si>
    <t>ﾌﾟﾚｰﾝｴﾝﾄﾞφ75*5m</t>
  </si>
  <si>
    <t>ﾌﾟﾚｰﾝｴﾝﾄﾞφ100*5m</t>
  </si>
  <si>
    <t>ﾌﾟﾚｰﾝｴﾝﾄﾞφ150*5m</t>
  </si>
  <si>
    <t>ﾌﾟﾚｰﾝｴﾝﾄﾞφ200*5m</t>
  </si>
  <si>
    <t>EF受口付直管φ50*5m</t>
    <rPh sb="2" eb="3">
      <t>ウケ</t>
    </rPh>
    <rPh sb="3" eb="4">
      <t>クチ</t>
    </rPh>
    <rPh sb="4" eb="5">
      <t>ツキ</t>
    </rPh>
    <rPh sb="5" eb="6">
      <t>チョク</t>
    </rPh>
    <rPh sb="6" eb="7">
      <t>カン</t>
    </rPh>
    <phoneticPr fontId="2"/>
  </si>
  <si>
    <t>EF受口付直管φ75*5m</t>
    <rPh sb="2" eb="3">
      <t>ウケ</t>
    </rPh>
    <rPh sb="3" eb="4">
      <t>クチ</t>
    </rPh>
    <rPh sb="4" eb="5">
      <t>ツキ</t>
    </rPh>
    <rPh sb="5" eb="6">
      <t>チョク</t>
    </rPh>
    <rPh sb="6" eb="7">
      <t>カン</t>
    </rPh>
    <phoneticPr fontId="2"/>
  </si>
  <si>
    <t>EF受口付直管φ100*5m</t>
    <rPh sb="2" eb="3">
      <t>ウケ</t>
    </rPh>
    <rPh sb="3" eb="4">
      <t>クチ</t>
    </rPh>
    <rPh sb="4" eb="5">
      <t>ツキ</t>
    </rPh>
    <rPh sb="5" eb="6">
      <t>チョク</t>
    </rPh>
    <rPh sb="6" eb="7">
      <t>カン</t>
    </rPh>
    <phoneticPr fontId="2"/>
  </si>
  <si>
    <t>EF受口付直管φ150*5m</t>
    <rPh sb="2" eb="3">
      <t>ウケ</t>
    </rPh>
    <rPh sb="3" eb="4">
      <t>クチ</t>
    </rPh>
    <rPh sb="4" eb="5">
      <t>ツキ</t>
    </rPh>
    <rPh sb="5" eb="6">
      <t>チョク</t>
    </rPh>
    <rPh sb="6" eb="7">
      <t>カン</t>
    </rPh>
    <phoneticPr fontId="2"/>
  </si>
  <si>
    <t>EF受口付直管φ200*5m</t>
    <rPh sb="2" eb="3">
      <t>ウケ</t>
    </rPh>
    <rPh sb="3" eb="4">
      <t>クチ</t>
    </rPh>
    <rPh sb="4" eb="5">
      <t>ツキ</t>
    </rPh>
    <rPh sb="5" eb="6">
      <t>チョク</t>
    </rPh>
    <rPh sb="6" eb="7">
      <t>カン</t>
    </rPh>
    <phoneticPr fontId="2"/>
  </si>
  <si>
    <t>φ75*50</t>
  </si>
  <si>
    <t>φ75*75</t>
  </si>
  <si>
    <t>φ100*50</t>
  </si>
  <si>
    <t>φ100*75</t>
  </si>
  <si>
    <t>φ100*100</t>
  </si>
  <si>
    <t>φ150*75</t>
  </si>
  <si>
    <t>φ150*100</t>
  </si>
  <si>
    <t>φ150*150</t>
  </si>
  <si>
    <t>φ200*75</t>
  </si>
  <si>
    <t>φ200*100</t>
  </si>
  <si>
    <t>φ200*150</t>
  </si>
  <si>
    <t>φ200*200</t>
  </si>
  <si>
    <t>ﾌﾗﾝｼﾞ付EFﾁｰｽﾞG型</t>
    <rPh sb="5" eb="6">
      <t>ツキ</t>
    </rPh>
    <rPh sb="13" eb="14">
      <t>カタ</t>
    </rPh>
    <phoneticPr fontId="2"/>
  </si>
  <si>
    <t>7.5K　φ75*75</t>
  </si>
  <si>
    <t>7.5K　φ100*75</t>
  </si>
  <si>
    <t>7.5K　φ100*100</t>
  </si>
  <si>
    <t>7.5K　φ150*75</t>
  </si>
  <si>
    <t>7.5K　φ150*100</t>
  </si>
  <si>
    <t>7.5K　φ200*75</t>
  </si>
  <si>
    <t>7.5K　φ200*100</t>
  </si>
  <si>
    <t>EF片受ﾚﾃﾞｭｰｻ</t>
    <rPh sb="2" eb="3">
      <t>カタ</t>
    </rPh>
    <rPh sb="3" eb="4">
      <t>ウ</t>
    </rPh>
    <phoneticPr fontId="2"/>
  </si>
  <si>
    <t>11°1/4 φ75</t>
  </si>
  <si>
    <t>11°1/4 φ100</t>
  </si>
  <si>
    <t>11°1/4 φ150</t>
  </si>
  <si>
    <t>11°1/4 φ200</t>
  </si>
  <si>
    <t>22°1/2 φ75</t>
  </si>
  <si>
    <t>22°1/2 φ100</t>
  </si>
  <si>
    <t>22°1/2 φ150</t>
  </si>
  <si>
    <t>22°1/2 φ200</t>
  </si>
  <si>
    <t>45°φ75</t>
  </si>
  <si>
    <t>45°φ100</t>
  </si>
  <si>
    <t>45°φ150</t>
  </si>
  <si>
    <t>45°φ200</t>
  </si>
  <si>
    <t>90°φ50</t>
  </si>
  <si>
    <t>90°φ75</t>
  </si>
  <si>
    <t>90°φ100</t>
  </si>
  <si>
    <t>90°φ150</t>
  </si>
  <si>
    <t>90°φ200</t>
  </si>
  <si>
    <t>EF片受Ｓﾍﾞﾝﾄﾞ</t>
    <rPh sb="2" eb="3">
      <t>カタ</t>
    </rPh>
    <rPh sb="3" eb="4">
      <t>ウ</t>
    </rPh>
    <phoneticPr fontId="2"/>
  </si>
  <si>
    <t>300H　φ50</t>
  </si>
  <si>
    <t>300H　φ75</t>
  </si>
  <si>
    <t>300H　φ100</t>
  </si>
  <si>
    <t>300H　φ150</t>
  </si>
  <si>
    <t>450H　φ50</t>
  </si>
  <si>
    <t>450H　φ75</t>
  </si>
  <si>
    <t>450H　φ100</t>
  </si>
  <si>
    <t>450H　φ150</t>
  </si>
  <si>
    <t>600H　φ50</t>
  </si>
  <si>
    <t>600H　φ75</t>
  </si>
  <si>
    <t>600H　φ100</t>
  </si>
  <si>
    <t>600H　φ150</t>
  </si>
  <si>
    <t>ポリエチレン管（融着接合）据付工</t>
    <rPh sb="6" eb="7">
      <t>カン</t>
    </rPh>
    <rPh sb="8" eb="9">
      <t>ユウ</t>
    </rPh>
    <rPh sb="9" eb="10">
      <t>チャク</t>
    </rPh>
    <rPh sb="10" eb="12">
      <t>セツゴウ</t>
    </rPh>
    <rPh sb="13" eb="15">
      <t>スエツケ</t>
    </rPh>
    <rPh sb="15" eb="16">
      <t>コウ</t>
    </rPh>
    <phoneticPr fontId="2"/>
  </si>
  <si>
    <t>ポリエチレン管（融着接合）継手工</t>
    <rPh sb="6" eb="7">
      <t>カン</t>
    </rPh>
    <rPh sb="8" eb="9">
      <t>ユウ</t>
    </rPh>
    <rPh sb="9" eb="10">
      <t>チャク</t>
    </rPh>
    <rPh sb="10" eb="12">
      <t>セツゴウ</t>
    </rPh>
    <rPh sb="13" eb="14">
      <t>ツギ</t>
    </rPh>
    <rPh sb="14" eb="15">
      <t>テ</t>
    </rPh>
    <rPh sb="15" eb="16">
      <t>コウ</t>
    </rPh>
    <phoneticPr fontId="2"/>
  </si>
  <si>
    <t>ポリエチレン管メカニカル継手工</t>
    <rPh sb="6" eb="7">
      <t>カン</t>
    </rPh>
    <rPh sb="12" eb="13">
      <t>ツギ</t>
    </rPh>
    <rPh sb="13" eb="14">
      <t>テ</t>
    </rPh>
    <rPh sb="14" eb="15">
      <t>コウ</t>
    </rPh>
    <phoneticPr fontId="2"/>
  </si>
  <si>
    <t>ポリエチレン管切断工</t>
    <rPh sb="6" eb="7">
      <t>カン</t>
    </rPh>
    <rPh sb="7" eb="9">
      <t>セツダン</t>
    </rPh>
    <rPh sb="9" eb="10">
      <t>コウ</t>
    </rPh>
    <phoneticPr fontId="2"/>
  </si>
  <si>
    <t>メカジョイントPV用</t>
    <rPh sb="9" eb="10">
      <t>ヨウ</t>
    </rPh>
    <phoneticPr fontId="3"/>
  </si>
  <si>
    <t>φ50</t>
    <phoneticPr fontId="3"/>
  </si>
  <si>
    <t>φ75</t>
    <phoneticPr fontId="3"/>
  </si>
  <si>
    <t>φ100</t>
    <phoneticPr fontId="3"/>
  </si>
  <si>
    <t>φ150</t>
    <phoneticPr fontId="3"/>
  </si>
  <si>
    <t>φ200</t>
    <phoneticPr fontId="3"/>
  </si>
  <si>
    <t>VP管メカニカル継手工</t>
    <rPh sb="2" eb="3">
      <t>カン</t>
    </rPh>
    <rPh sb="8" eb="9">
      <t>ツギ</t>
    </rPh>
    <rPh sb="9" eb="10">
      <t>テ</t>
    </rPh>
    <rPh sb="10" eb="11">
      <t>コウ</t>
    </rPh>
    <phoneticPr fontId="3"/>
  </si>
  <si>
    <t>口</t>
    <rPh sb="0" eb="1">
      <t>クチ</t>
    </rPh>
    <phoneticPr fontId="3"/>
  </si>
  <si>
    <t>EFﾁｰｽﾞ</t>
  </si>
  <si>
    <t>EFﾁｰｽﾞ</t>
    <phoneticPr fontId="3"/>
  </si>
  <si>
    <t>メカジョイントPP用</t>
    <rPh sb="9" eb="10">
      <t>ヨウ</t>
    </rPh>
    <phoneticPr fontId="3"/>
  </si>
  <si>
    <t>EF90°ｴﾙﾎﾞ</t>
    <phoneticPr fontId="3"/>
  </si>
  <si>
    <t>φ50（排泥口用）</t>
    <rPh sb="4" eb="5">
      <t>ハイ</t>
    </rPh>
    <rPh sb="5" eb="6">
      <t>デイ</t>
    </rPh>
    <rPh sb="6" eb="7">
      <t>クチ</t>
    </rPh>
    <rPh sb="7" eb="8">
      <t>ヨウ</t>
    </rPh>
    <phoneticPr fontId="3"/>
  </si>
  <si>
    <t>個</t>
    <rPh sb="0" eb="1">
      <t>コ</t>
    </rPh>
    <phoneticPr fontId="3"/>
  </si>
  <si>
    <t>ﾌﾗﾝｼﾞ付EF両受ﾁｰｽﾞG型</t>
    <rPh sb="5" eb="6">
      <t>ツキ</t>
    </rPh>
    <rPh sb="8" eb="9">
      <t>リョウ</t>
    </rPh>
    <rPh sb="9" eb="10">
      <t>ウケ</t>
    </rPh>
    <rPh sb="15" eb="16">
      <t>カタ</t>
    </rPh>
    <phoneticPr fontId="2"/>
  </si>
  <si>
    <t>不断水分岐ﾊﾞﾙﾌﾞ（ｿﾌﾄｼｰﾙ付）鋳鉄管用</t>
    <rPh sb="0" eb="2">
      <t>フダン</t>
    </rPh>
    <rPh sb="2" eb="3">
      <t>スイ</t>
    </rPh>
    <rPh sb="3" eb="5">
      <t>ブンキ</t>
    </rPh>
    <rPh sb="17" eb="18">
      <t>ツキ</t>
    </rPh>
    <rPh sb="19" eb="21">
      <t>チュウテツ</t>
    </rPh>
    <rPh sb="21" eb="22">
      <t>カン</t>
    </rPh>
    <rPh sb="22" eb="23">
      <t>ヨウ</t>
    </rPh>
    <phoneticPr fontId="3"/>
  </si>
  <si>
    <t>不断水分岐ﾊﾞﾙﾌﾞ（ｿﾌﾄｼｰﾙ付）塩ビ管用</t>
    <rPh sb="0" eb="2">
      <t>フダン</t>
    </rPh>
    <rPh sb="2" eb="3">
      <t>スイ</t>
    </rPh>
    <rPh sb="3" eb="5">
      <t>ブンキ</t>
    </rPh>
    <rPh sb="17" eb="18">
      <t>ツキ</t>
    </rPh>
    <rPh sb="19" eb="20">
      <t>エン</t>
    </rPh>
    <rPh sb="21" eb="22">
      <t>カン</t>
    </rPh>
    <rPh sb="22" eb="23">
      <t>ヨウ</t>
    </rPh>
    <phoneticPr fontId="3"/>
  </si>
  <si>
    <t>不断水分岐ﾊﾞﾙﾌﾞ（ｿﾌﾄｼｰﾙ付）配水ポリ管用</t>
    <rPh sb="0" eb="2">
      <t>フダン</t>
    </rPh>
    <rPh sb="2" eb="3">
      <t>スイ</t>
    </rPh>
    <rPh sb="3" eb="5">
      <t>ブンキ</t>
    </rPh>
    <rPh sb="17" eb="18">
      <t>ツキ</t>
    </rPh>
    <rPh sb="19" eb="21">
      <t>ハイスイ</t>
    </rPh>
    <rPh sb="23" eb="24">
      <t>カン</t>
    </rPh>
    <rPh sb="24" eb="25">
      <t>ヨウ</t>
    </rPh>
    <phoneticPr fontId="3"/>
  </si>
  <si>
    <t>ソフトシール仕切り弁（7.5Ｋ）ﾎﾟﾘｴﾁﾚﾝ管用一体型</t>
    <rPh sb="6" eb="8">
      <t>シキ</t>
    </rPh>
    <rPh sb="9" eb="10">
      <t>ベン</t>
    </rPh>
    <rPh sb="23" eb="24">
      <t>カン</t>
    </rPh>
    <rPh sb="24" eb="25">
      <t>ヨウ</t>
    </rPh>
    <rPh sb="26" eb="27">
      <t>ガタ</t>
    </rPh>
    <phoneticPr fontId="3"/>
  </si>
  <si>
    <t>ソフトシール仕切り弁（10Ｋ）GX用両受形</t>
    <rPh sb="6" eb="8">
      <t>シキ</t>
    </rPh>
    <rPh sb="9" eb="10">
      <t>ベン</t>
    </rPh>
    <rPh sb="17" eb="18">
      <t>ヨウ</t>
    </rPh>
    <rPh sb="18" eb="19">
      <t>リョウ</t>
    </rPh>
    <rPh sb="19" eb="20">
      <t>ウケ</t>
    </rPh>
    <rPh sb="20" eb="21">
      <t>カタ</t>
    </rPh>
    <phoneticPr fontId="3"/>
  </si>
  <si>
    <t>ソフトシール仕切り弁（10Ｋ）GX用受挿し形</t>
    <rPh sb="6" eb="8">
      <t>シキ</t>
    </rPh>
    <rPh sb="9" eb="10">
      <t>ベン</t>
    </rPh>
    <rPh sb="17" eb="18">
      <t>ヨウ</t>
    </rPh>
    <rPh sb="18" eb="19">
      <t>ウケ</t>
    </rPh>
    <rPh sb="19" eb="20">
      <t>サ</t>
    </rPh>
    <rPh sb="21" eb="22">
      <t>カタ</t>
    </rPh>
    <phoneticPr fontId="3"/>
  </si>
  <si>
    <t>制水弁筐（台座付）</t>
    <rPh sb="0" eb="2">
      <t>セイスイ</t>
    </rPh>
    <rPh sb="2" eb="3">
      <t>ベン</t>
    </rPh>
    <rPh sb="3" eb="4">
      <t>ガタミ</t>
    </rPh>
    <rPh sb="5" eb="7">
      <t>ダイザ</t>
    </rPh>
    <rPh sb="7" eb="8">
      <t>ツキ</t>
    </rPh>
    <phoneticPr fontId="3"/>
  </si>
  <si>
    <t>基</t>
    <rPh sb="0" eb="1">
      <t>キ</t>
    </rPh>
    <phoneticPr fontId="1"/>
  </si>
  <si>
    <t>空気弁筐（BOX付）φ500</t>
    <rPh sb="0" eb="2">
      <t>クウキ</t>
    </rPh>
    <rPh sb="2" eb="3">
      <t>ベン</t>
    </rPh>
    <rPh sb="3" eb="4">
      <t>ガタミ</t>
    </rPh>
    <rPh sb="8" eb="9">
      <t>ツキ</t>
    </rPh>
    <phoneticPr fontId="3"/>
  </si>
  <si>
    <t>空気弁筐（BOX付）φ600</t>
    <rPh sb="0" eb="2">
      <t>クウキ</t>
    </rPh>
    <rPh sb="2" eb="3">
      <t>ベン</t>
    </rPh>
    <rPh sb="3" eb="4">
      <t>ガタミ</t>
    </rPh>
    <rPh sb="8" eb="9">
      <t>ツキ</t>
    </rPh>
    <phoneticPr fontId="3"/>
  </si>
  <si>
    <t>サドル分水栓（鋳鉄管用）</t>
    <rPh sb="3" eb="5">
      <t>ブンスイ</t>
    </rPh>
    <rPh sb="5" eb="6">
      <t>セン</t>
    </rPh>
    <rPh sb="7" eb="9">
      <t>チュウテツ</t>
    </rPh>
    <rPh sb="9" eb="10">
      <t>カン</t>
    </rPh>
    <rPh sb="10" eb="11">
      <t>ヨウ</t>
    </rPh>
    <phoneticPr fontId="3"/>
  </si>
  <si>
    <t>急速空気弁φ25</t>
    <rPh sb="0" eb="2">
      <t>キュウソク</t>
    </rPh>
    <rPh sb="2" eb="4">
      <t>クウキ</t>
    </rPh>
    <rPh sb="4" eb="5">
      <t>ベン</t>
    </rPh>
    <phoneticPr fontId="3"/>
  </si>
  <si>
    <t>急速空気弁（補修弁付）φ75</t>
    <rPh sb="0" eb="2">
      <t>キュウソク</t>
    </rPh>
    <rPh sb="2" eb="4">
      <t>クウキ</t>
    </rPh>
    <rPh sb="4" eb="5">
      <t>ベン</t>
    </rPh>
    <rPh sb="6" eb="8">
      <t>ホシュウ</t>
    </rPh>
    <rPh sb="8" eb="9">
      <t>ベン</t>
    </rPh>
    <rPh sb="9" eb="10">
      <t>ツキ</t>
    </rPh>
    <phoneticPr fontId="3"/>
  </si>
  <si>
    <t>ﾌﾗﾝｼﾞ接合材</t>
    <rPh sb="5" eb="7">
      <t>セツゴウ</t>
    </rPh>
    <rPh sb="7" eb="8">
      <t>ザイ</t>
    </rPh>
    <phoneticPr fontId="3"/>
  </si>
  <si>
    <t>水道用φ50</t>
    <rPh sb="0" eb="3">
      <t>スイドウヨウ</t>
    </rPh>
    <phoneticPr fontId="3"/>
  </si>
  <si>
    <t>水道用φ75</t>
    <rPh sb="0" eb="3">
      <t>スイドウヨウ</t>
    </rPh>
    <phoneticPr fontId="3"/>
  </si>
  <si>
    <t>水道用φ100</t>
    <rPh sb="0" eb="3">
      <t>スイドウヨウ</t>
    </rPh>
    <phoneticPr fontId="3"/>
  </si>
  <si>
    <t>水道用φ150</t>
    <rPh sb="0" eb="3">
      <t>スイドウヨウ</t>
    </rPh>
    <phoneticPr fontId="3"/>
  </si>
  <si>
    <t>水道用φ200</t>
    <rPh sb="0" eb="3">
      <t>スイドウヨウ</t>
    </rPh>
    <phoneticPr fontId="3"/>
  </si>
  <si>
    <t>φ50*25</t>
    <phoneticPr fontId="3"/>
  </si>
  <si>
    <t>φ75*25</t>
    <phoneticPr fontId="3"/>
  </si>
  <si>
    <t>φ100*25</t>
    <phoneticPr fontId="3"/>
  </si>
  <si>
    <t>φ150*25</t>
    <phoneticPr fontId="3"/>
  </si>
  <si>
    <t>サドル分水栓（配水ﾎﾟﾘｴﾁﾚﾝ管用）</t>
    <rPh sb="3" eb="5">
      <t>ブンスイ</t>
    </rPh>
    <rPh sb="5" eb="6">
      <t>セン</t>
    </rPh>
    <rPh sb="7" eb="9">
      <t>ハイスイ</t>
    </rPh>
    <rPh sb="16" eb="17">
      <t>カン</t>
    </rPh>
    <rPh sb="17" eb="18">
      <t>ヨウ</t>
    </rPh>
    <phoneticPr fontId="3"/>
  </si>
  <si>
    <t>φ200*25</t>
    <phoneticPr fontId="3"/>
  </si>
  <si>
    <t>箇所</t>
    <rPh sb="0" eb="2">
      <t>カショ</t>
    </rPh>
    <phoneticPr fontId="2"/>
  </si>
  <si>
    <t>φ75（材工共）</t>
    <rPh sb="4" eb="5">
      <t>ザイ</t>
    </rPh>
    <rPh sb="5" eb="6">
      <t>コウ</t>
    </rPh>
    <rPh sb="6" eb="7">
      <t>トモ</t>
    </rPh>
    <phoneticPr fontId="2"/>
  </si>
  <si>
    <t>φ100（材工共）</t>
    <rPh sb="5" eb="6">
      <t>ザイ</t>
    </rPh>
    <rPh sb="6" eb="7">
      <t>コウ</t>
    </rPh>
    <rPh sb="7" eb="8">
      <t>トモ</t>
    </rPh>
    <phoneticPr fontId="2"/>
  </si>
  <si>
    <t>φ150（材工共）</t>
    <rPh sb="5" eb="6">
      <t>ザイ</t>
    </rPh>
    <rPh sb="6" eb="7">
      <t>コウ</t>
    </rPh>
    <rPh sb="7" eb="8">
      <t>トモ</t>
    </rPh>
    <phoneticPr fontId="2"/>
  </si>
  <si>
    <t>φ200（材工共）</t>
    <rPh sb="5" eb="6">
      <t>ザイ</t>
    </rPh>
    <rPh sb="6" eb="7">
      <t>コウ</t>
    </rPh>
    <rPh sb="7" eb="8">
      <t>トモ</t>
    </rPh>
    <phoneticPr fontId="2"/>
  </si>
  <si>
    <t>仕切り弁・バタフライ弁人力設置工</t>
    <rPh sb="0" eb="2">
      <t>シキ</t>
    </rPh>
    <rPh sb="3" eb="4">
      <t>ベン</t>
    </rPh>
    <rPh sb="10" eb="11">
      <t>ベン</t>
    </rPh>
    <rPh sb="11" eb="13">
      <t>ジンリョク</t>
    </rPh>
    <rPh sb="13" eb="15">
      <t>セッチ</t>
    </rPh>
    <rPh sb="15" eb="16">
      <t>コウ</t>
    </rPh>
    <phoneticPr fontId="2"/>
  </si>
  <si>
    <t>地上式単口消火栓</t>
    <rPh sb="0" eb="2">
      <t>チジョウ</t>
    </rPh>
    <rPh sb="2" eb="3">
      <t>シキ</t>
    </rPh>
    <rPh sb="3" eb="4">
      <t>タン</t>
    </rPh>
    <rPh sb="4" eb="5">
      <t>グチ</t>
    </rPh>
    <rPh sb="5" eb="8">
      <t>ショウカセン</t>
    </rPh>
    <phoneticPr fontId="3"/>
  </si>
  <si>
    <t>基</t>
    <rPh sb="0" eb="1">
      <t>キ</t>
    </rPh>
    <phoneticPr fontId="3"/>
  </si>
  <si>
    <t>メカフランジ（ﾎﾟﾘｴﾁﾚﾝ管用）</t>
    <rPh sb="14" eb="15">
      <t>カン</t>
    </rPh>
    <rPh sb="15" eb="16">
      <t>ヨウ</t>
    </rPh>
    <phoneticPr fontId="3"/>
  </si>
  <si>
    <t>不断水連絡工（鋳鉄管用）</t>
    <rPh sb="0" eb="2">
      <t>フダン</t>
    </rPh>
    <rPh sb="2" eb="3">
      <t>スイ</t>
    </rPh>
    <rPh sb="3" eb="5">
      <t>レンラク</t>
    </rPh>
    <rPh sb="5" eb="6">
      <t>コウ</t>
    </rPh>
    <rPh sb="7" eb="9">
      <t>チュウテツ</t>
    </rPh>
    <rPh sb="9" eb="10">
      <t>カン</t>
    </rPh>
    <rPh sb="10" eb="11">
      <t>ヨウ</t>
    </rPh>
    <phoneticPr fontId="2"/>
  </si>
  <si>
    <t>消火栓設置工</t>
    <rPh sb="0" eb="3">
      <t>ショウカセン</t>
    </rPh>
    <rPh sb="3" eb="5">
      <t>セッチ</t>
    </rPh>
    <rPh sb="5" eb="6">
      <t>コウ</t>
    </rPh>
    <phoneticPr fontId="3"/>
  </si>
  <si>
    <t>箇所</t>
    <rPh sb="0" eb="2">
      <t>カショ</t>
    </rPh>
    <phoneticPr fontId="3"/>
  </si>
  <si>
    <t>フランジ継手工</t>
    <rPh sb="4" eb="5">
      <t>ツギ</t>
    </rPh>
    <rPh sb="5" eb="6">
      <t>テ</t>
    </rPh>
    <rPh sb="6" eb="7">
      <t>コウ</t>
    </rPh>
    <phoneticPr fontId="3"/>
  </si>
  <si>
    <t>不断水連絡工（ﾎﾟﾘｴﾁﾚﾝ管用）</t>
    <rPh sb="0" eb="2">
      <t>フダン</t>
    </rPh>
    <rPh sb="2" eb="3">
      <t>スイ</t>
    </rPh>
    <rPh sb="3" eb="5">
      <t>レンラク</t>
    </rPh>
    <rPh sb="5" eb="6">
      <t>コウ</t>
    </rPh>
    <rPh sb="14" eb="15">
      <t>カン</t>
    </rPh>
    <rPh sb="15" eb="16">
      <t>ヨウ</t>
    </rPh>
    <phoneticPr fontId="2"/>
  </si>
  <si>
    <t>不断水連絡工（VP管用）</t>
    <rPh sb="0" eb="2">
      <t>フダン</t>
    </rPh>
    <rPh sb="2" eb="3">
      <t>スイ</t>
    </rPh>
    <rPh sb="3" eb="5">
      <t>レンラク</t>
    </rPh>
    <rPh sb="5" eb="6">
      <t>コウ</t>
    </rPh>
    <rPh sb="9" eb="10">
      <t>カン</t>
    </rPh>
    <rPh sb="10" eb="11">
      <t>ヨウ</t>
    </rPh>
    <phoneticPr fontId="2"/>
  </si>
  <si>
    <t>ストッパー（不断水ﾊﾞﾙﾌﾞ）鋳鉄管・鋼管用</t>
    <rPh sb="15" eb="17">
      <t>チュウテツ</t>
    </rPh>
    <rPh sb="17" eb="18">
      <t>カン</t>
    </rPh>
    <rPh sb="19" eb="21">
      <t>コウカン</t>
    </rPh>
    <rPh sb="21" eb="22">
      <t>ヨウ</t>
    </rPh>
    <phoneticPr fontId="2"/>
  </si>
  <si>
    <t>ストッパー（不断水ﾊﾞﾙﾌﾞ）塩ビ管用</t>
    <rPh sb="15" eb="16">
      <t>エン</t>
    </rPh>
    <rPh sb="17" eb="18">
      <t>カン</t>
    </rPh>
    <rPh sb="18" eb="19">
      <t>ヨウ</t>
    </rPh>
    <phoneticPr fontId="2"/>
  </si>
  <si>
    <t>ストッパー（不断水ﾊﾞﾙﾌﾞ）ﾎﾟﾘｴﾁﾚﾝ管用</t>
    <rPh sb="22" eb="23">
      <t>カン</t>
    </rPh>
    <rPh sb="23" eb="24">
      <t>ヨウ</t>
    </rPh>
    <phoneticPr fontId="2"/>
  </si>
  <si>
    <t>空気弁設置工</t>
    <rPh sb="0" eb="2">
      <t>クウキ</t>
    </rPh>
    <rPh sb="2" eb="3">
      <t>ベン</t>
    </rPh>
    <rPh sb="3" eb="5">
      <t>セッチ</t>
    </rPh>
    <rPh sb="5" eb="6">
      <t>コウ</t>
    </rPh>
    <phoneticPr fontId="3"/>
  </si>
  <si>
    <t>φ25</t>
    <phoneticPr fontId="3"/>
  </si>
  <si>
    <t>分水栓建込み工</t>
    <rPh sb="0" eb="2">
      <t>ブンスイ</t>
    </rPh>
    <rPh sb="2" eb="3">
      <t>セン</t>
    </rPh>
    <rPh sb="3" eb="4">
      <t>タ</t>
    </rPh>
    <rPh sb="4" eb="5">
      <t>コ</t>
    </rPh>
    <rPh sb="6" eb="7">
      <t>コウ</t>
    </rPh>
    <phoneticPr fontId="3"/>
  </si>
  <si>
    <t>鋳鉄管φ75*25</t>
    <rPh sb="0" eb="2">
      <t>チュウテツ</t>
    </rPh>
    <rPh sb="2" eb="3">
      <t>カン</t>
    </rPh>
    <phoneticPr fontId="3"/>
  </si>
  <si>
    <t>ﾎﾟﾘｴﾁﾚﾝ管φ50*25</t>
    <rPh sb="7" eb="8">
      <t>カン</t>
    </rPh>
    <phoneticPr fontId="3"/>
  </si>
  <si>
    <t>ﾎﾟﾘｴﾁﾚﾝ管φ75*25</t>
    <rPh sb="7" eb="8">
      <t>カン</t>
    </rPh>
    <phoneticPr fontId="3"/>
  </si>
  <si>
    <t>ﾎﾟﾘｴﾁﾚﾝ管φ100*25</t>
    <rPh sb="7" eb="8">
      <t>カン</t>
    </rPh>
    <phoneticPr fontId="3"/>
  </si>
  <si>
    <t>ﾎﾟﾘｴﾁﾚﾝ管φ150*25</t>
    <rPh sb="7" eb="8">
      <t>カン</t>
    </rPh>
    <phoneticPr fontId="3"/>
  </si>
  <si>
    <t>ﾎﾟﾘｴﾁﾚﾝ管φ200*25</t>
    <rPh sb="7" eb="8">
      <t>カン</t>
    </rPh>
    <phoneticPr fontId="3"/>
  </si>
  <si>
    <t>仕切弁・空気弁ボックス設置工</t>
    <rPh sb="0" eb="2">
      <t>シキリ</t>
    </rPh>
    <rPh sb="2" eb="3">
      <t>ベン</t>
    </rPh>
    <rPh sb="4" eb="6">
      <t>クウキ</t>
    </rPh>
    <rPh sb="6" eb="7">
      <t>ベン</t>
    </rPh>
    <rPh sb="11" eb="13">
      <t>セッチ</t>
    </rPh>
    <rPh sb="13" eb="14">
      <t>コウ</t>
    </rPh>
    <phoneticPr fontId="3"/>
  </si>
  <si>
    <t>φ250</t>
    <phoneticPr fontId="3"/>
  </si>
  <si>
    <t>【給水工】</t>
    <rPh sb="1" eb="3">
      <t>キュウスイ</t>
    </rPh>
    <rPh sb="3" eb="4">
      <t>コウ</t>
    </rPh>
    <phoneticPr fontId="3"/>
  </si>
  <si>
    <t>φ50*20</t>
    <phoneticPr fontId="3"/>
  </si>
  <si>
    <t>φ75*20</t>
    <phoneticPr fontId="3"/>
  </si>
  <si>
    <t>φ75*40</t>
    <phoneticPr fontId="3"/>
  </si>
  <si>
    <t>φ75*50</t>
    <phoneticPr fontId="3"/>
  </si>
  <si>
    <t>φ100*20</t>
    <phoneticPr fontId="3"/>
  </si>
  <si>
    <t>φ100*40</t>
    <phoneticPr fontId="3"/>
  </si>
  <si>
    <t>φ100*50</t>
    <phoneticPr fontId="3"/>
  </si>
  <si>
    <t>φ150*20</t>
    <phoneticPr fontId="3"/>
  </si>
  <si>
    <t>φ150*40</t>
    <phoneticPr fontId="3"/>
  </si>
  <si>
    <t>φ150*50</t>
    <phoneticPr fontId="3"/>
  </si>
  <si>
    <t>φ200*20</t>
    <phoneticPr fontId="3"/>
  </si>
  <si>
    <t>φ200*40</t>
    <phoneticPr fontId="3"/>
  </si>
  <si>
    <t>φ200*50</t>
    <phoneticPr fontId="3"/>
  </si>
  <si>
    <t>φ20</t>
    <phoneticPr fontId="3"/>
  </si>
  <si>
    <t>φ40</t>
    <phoneticPr fontId="3"/>
  </si>
  <si>
    <t>伸縮可とう離脱防止継手（異種管ソケット）</t>
    <rPh sb="0" eb="2">
      <t>シンシュク</t>
    </rPh>
    <rPh sb="2" eb="3">
      <t>カ</t>
    </rPh>
    <rPh sb="5" eb="7">
      <t>リダツ</t>
    </rPh>
    <rPh sb="7" eb="9">
      <t>ボウシ</t>
    </rPh>
    <rPh sb="9" eb="10">
      <t>ツギ</t>
    </rPh>
    <rPh sb="10" eb="11">
      <t>テ</t>
    </rPh>
    <rPh sb="12" eb="14">
      <t>イシュ</t>
    </rPh>
    <rPh sb="14" eb="15">
      <t>カン</t>
    </rPh>
    <phoneticPr fontId="5"/>
  </si>
  <si>
    <t>水道用ポリエチレン2層管</t>
    <rPh sb="0" eb="3">
      <t>スイドウヨウ</t>
    </rPh>
    <rPh sb="10" eb="11">
      <t>ソウ</t>
    </rPh>
    <rPh sb="11" eb="12">
      <t>カン</t>
    </rPh>
    <phoneticPr fontId="3"/>
  </si>
  <si>
    <t>ｍ</t>
    <phoneticPr fontId="3"/>
  </si>
  <si>
    <t>量水器ボックス</t>
    <rPh sb="0" eb="1">
      <t>リョウ</t>
    </rPh>
    <rPh sb="1" eb="2">
      <t>スイ</t>
    </rPh>
    <rPh sb="2" eb="3">
      <t>キ</t>
    </rPh>
    <phoneticPr fontId="3"/>
  </si>
  <si>
    <t>止水栓</t>
    <rPh sb="0" eb="2">
      <t>シスイ</t>
    </rPh>
    <rPh sb="2" eb="3">
      <t>セン</t>
    </rPh>
    <phoneticPr fontId="5"/>
  </si>
  <si>
    <t>伸縮仕切弁</t>
    <rPh sb="0" eb="2">
      <t>シンシュク</t>
    </rPh>
    <rPh sb="2" eb="4">
      <t>シキリ</t>
    </rPh>
    <rPh sb="4" eb="5">
      <t>ベン</t>
    </rPh>
    <phoneticPr fontId="5"/>
  </si>
  <si>
    <t>チャッキ弁</t>
    <rPh sb="4" eb="5">
      <t>ベン</t>
    </rPh>
    <phoneticPr fontId="3"/>
  </si>
  <si>
    <t>止水栓ボックス</t>
    <rPh sb="0" eb="2">
      <t>シスイ</t>
    </rPh>
    <rPh sb="2" eb="3">
      <t>セン</t>
    </rPh>
    <phoneticPr fontId="3"/>
  </si>
  <si>
    <t>止水栓及び止水栓ボックス取付工</t>
    <rPh sb="0" eb="2">
      <t>シスイ</t>
    </rPh>
    <rPh sb="2" eb="3">
      <t>セン</t>
    </rPh>
    <rPh sb="3" eb="4">
      <t>オヨ</t>
    </rPh>
    <rPh sb="5" eb="7">
      <t>シスイ</t>
    </rPh>
    <rPh sb="7" eb="8">
      <t>セン</t>
    </rPh>
    <rPh sb="12" eb="14">
      <t>トリツケ</t>
    </rPh>
    <rPh sb="14" eb="15">
      <t>コウ</t>
    </rPh>
    <phoneticPr fontId="3"/>
  </si>
  <si>
    <t>量水器ボックス取付工</t>
    <rPh sb="0" eb="1">
      <t>リョウ</t>
    </rPh>
    <rPh sb="1" eb="2">
      <t>スイ</t>
    </rPh>
    <rPh sb="2" eb="3">
      <t>キ</t>
    </rPh>
    <rPh sb="7" eb="9">
      <t>トリツケ</t>
    </rPh>
    <rPh sb="9" eb="10">
      <t>コウ</t>
    </rPh>
    <phoneticPr fontId="3"/>
  </si>
  <si>
    <t>水道用ポリエチレン2層管布設工</t>
    <rPh sb="0" eb="3">
      <t>スイドウヨウ</t>
    </rPh>
    <rPh sb="10" eb="11">
      <t>ソウ</t>
    </rPh>
    <rPh sb="11" eb="12">
      <t>カン</t>
    </rPh>
    <rPh sb="12" eb="14">
      <t>フセツ</t>
    </rPh>
    <rPh sb="14" eb="15">
      <t>コウ</t>
    </rPh>
    <phoneticPr fontId="3"/>
  </si>
  <si>
    <t>仕切弁・チャッキ弁取付工</t>
    <rPh sb="0" eb="2">
      <t>シキリ</t>
    </rPh>
    <rPh sb="2" eb="3">
      <t>ベン</t>
    </rPh>
    <rPh sb="8" eb="9">
      <t>ベン</t>
    </rPh>
    <rPh sb="9" eb="11">
      <t>トリツケ</t>
    </rPh>
    <rPh sb="11" eb="12">
      <t>コウ</t>
    </rPh>
    <phoneticPr fontId="3"/>
  </si>
  <si>
    <t>分水栓建込み工（ﾎﾟﾘｴﾁﾚﾝ管）</t>
    <rPh sb="0" eb="2">
      <t>ブンスイ</t>
    </rPh>
    <rPh sb="2" eb="3">
      <t>セン</t>
    </rPh>
    <rPh sb="3" eb="4">
      <t>タ</t>
    </rPh>
    <rPh sb="4" eb="5">
      <t>コ</t>
    </rPh>
    <rPh sb="6" eb="7">
      <t>コウ</t>
    </rPh>
    <rPh sb="15" eb="16">
      <t>カン</t>
    </rPh>
    <phoneticPr fontId="3"/>
  </si>
  <si>
    <t>2口/箇所φ20</t>
    <rPh sb="1" eb="2">
      <t>クチ</t>
    </rPh>
    <rPh sb="3" eb="5">
      <t>カショ</t>
    </rPh>
    <phoneticPr fontId="3"/>
  </si>
  <si>
    <t>2口/箇所φ25</t>
    <rPh sb="1" eb="2">
      <t>クチ</t>
    </rPh>
    <rPh sb="3" eb="5">
      <t>カショ</t>
    </rPh>
    <phoneticPr fontId="3"/>
  </si>
  <si>
    <t>2口/箇所φ40</t>
    <rPh sb="1" eb="2">
      <t>クチ</t>
    </rPh>
    <rPh sb="3" eb="5">
      <t>カショ</t>
    </rPh>
    <phoneticPr fontId="3"/>
  </si>
  <si>
    <t>2口/箇所φ50</t>
    <rPh sb="1" eb="2">
      <t>クチ</t>
    </rPh>
    <rPh sb="3" eb="5">
      <t>カショ</t>
    </rPh>
    <phoneticPr fontId="3"/>
  </si>
  <si>
    <t>【土工】</t>
    <rPh sb="1" eb="2">
      <t>ド</t>
    </rPh>
    <rPh sb="2" eb="3">
      <t>コウ</t>
    </rPh>
    <phoneticPr fontId="3"/>
  </si>
  <si>
    <t>㎥/ｍ</t>
    <phoneticPr fontId="3"/>
  </si>
  <si>
    <t>標準断面基礎数値入力</t>
    <rPh sb="0" eb="2">
      <t>ヒョウジュン</t>
    </rPh>
    <rPh sb="2" eb="4">
      <t>ダンメン</t>
    </rPh>
    <rPh sb="4" eb="6">
      <t>キソ</t>
    </rPh>
    <rPh sb="6" eb="8">
      <t>スウチ</t>
    </rPh>
    <rPh sb="8" eb="10">
      <t>ニュウリョク</t>
    </rPh>
    <phoneticPr fontId="3"/>
  </si>
  <si>
    <t>数量計算</t>
    <rPh sb="0" eb="2">
      <t>スウリョウ</t>
    </rPh>
    <rPh sb="2" eb="4">
      <t>ケイサン</t>
    </rPh>
    <phoneticPr fontId="3"/>
  </si>
  <si>
    <t>㎥</t>
    <phoneticPr fontId="3"/>
  </si>
  <si>
    <t>給水工残土処分</t>
    <rPh sb="0" eb="2">
      <t>キュウスイ</t>
    </rPh>
    <rPh sb="2" eb="3">
      <t>コウ</t>
    </rPh>
    <rPh sb="3" eb="5">
      <t>ザンド</t>
    </rPh>
    <rPh sb="5" eb="7">
      <t>ショブン</t>
    </rPh>
    <phoneticPr fontId="3"/>
  </si>
  <si>
    <t>【舗装工】</t>
    <rPh sb="1" eb="3">
      <t>ホソウ</t>
    </rPh>
    <rPh sb="3" eb="4">
      <t>コウ</t>
    </rPh>
    <phoneticPr fontId="3"/>
  </si>
  <si>
    <t>㎡</t>
    <phoneticPr fontId="3"/>
  </si>
  <si>
    <t>舗装版掘削延長</t>
    <rPh sb="0" eb="2">
      <t>ホソウ</t>
    </rPh>
    <rPh sb="2" eb="3">
      <t>バン</t>
    </rPh>
    <rPh sb="3" eb="5">
      <t>クッサク</t>
    </rPh>
    <rPh sb="5" eb="7">
      <t>エンチョウ</t>
    </rPh>
    <phoneticPr fontId="3"/>
  </si>
  <si>
    <t>標準断面掘削幅</t>
    <rPh sb="0" eb="2">
      <t>ヒョウジュン</t>
    </rPh>
    <rPh sb="2" eb="4">
      <t>ダンメン</t>
    </rPh>
    <rPh sb="4" eb="6">
      <t>クッサク</t>
    </rPh>
    <rPh sb="6" eb="7">
      <t>ハバ</t>
    </rPh>
    <phoneticPr fontId="3"/>
  </si>
  <si>
    <t>㎡/m</t>
    <phoneticPr fontId="3"/>
  </si>
  <si>
    <t>【仮設工】</t>
    <rPh sb="1" eb="3">
      <t>カセツ</t>
    </rPh>
    <rPh sb="3" eb="4">
      <t>コウ</t>
    </rPh>
    <phoneticPr fontId="3"/>
  </si>
  <si>
    <t>仮設本管リース</t>
    <rPh sb="0" eb="2">
      <t>カセツ</t>
    </rPh>
    <rPh sb="2" eb="4">
      <t>ホンカン</t>
    </rPh>
    <phoneticPr fontId="5"/>
  </si>
  <si>
    <t>給水戸数</t>
    <rPh sb="0" eb="2">
      <t>キュウスイ</t>
    </rPh>
    <rPh sb="2" eb="4">
      <t>コスウ</t>
    </rPh>
    <phoneticPr fontId="5"/>
  </si>
  <si>
    <t>戸</t>
    <rPh sb="0" eb="1">
      <t>コ</t>
    </rPh>
    <phoneticPr fontId="5"/>
  </si>
  <si>
    <t>仮設用ポリ管</t>
    <rPh sb="0" eb="2">
      <t>カセツ</t>
    </rPh>
    <rPh sb="2" eb="3">
      <t>ヨウ</t>
    </rPh>
    <rPh sb="5" eb="6">
      <t>カン</t>
    </rPh>
    <phoneticPr fontId="5"/>
  </si>
  <si>
    <t>13A</t>
  </si>
  <si>
    <t>m</t>
  </si>
  <si>
    <t>20A</t>
  </si>
  <si>
    <t>25A</t>
  </si>
  <si>
    <t>40A</t>
  </si>
  <si>
    <t>ポリフィッターソケット</t>
  </si>
  <si>
    <t>個</t>
    <rPh sb="0" eb="1">
      <t>コ</t>
    </rPh>
    <phoneticPr fontId="5"/>
  </si>
  <si>
    <t>止水栓用曲管60°</t>
    <rPh sb="0" eb="2">
      <t>シスイ</t>
    </rPh>
    <rPh sb="2" eb="3">
      <t>セン</t>
    </rPh>
    <rPh sb="3" eb="4">
      <t>ヨウ</t>
    </rPh>
    <rPh sb="4" eb="5">
      <t>キョク</t>
    </rPh>
    <rPh sb="5" eb="6">
      <t>カン</t>
    </rPh>
    <phoneticPr fontId="5"/>
  </si>
  <si>
    <t>接続用人力土工</t>
    <rPh sb="0" eb="3">
      <t>セツゾクヨウ</t>
    </rPh>
    <rPh sb="3" eb="5">
      <t>ジンリョク</t>
    </rPh>
    <rPh sb="5" eb="7">
      <t>ドコウ</t>
    </rPh>
    <phoneticPr fontId="5"/>
  </si>
  <si>
    <t>ステンレス管</t>
    <phoneticPr fontId="3"/>
  </si>
  <si>
    <t>不断水分岐ﾊﾞﾙﾌﾞ（ｿﾌﾄｼｰﾙ付）鋳鉄管用ﾒｸﾗ込</t>
    <rPh sb="0" eb="2">
      <t>フダン</t>
    </rPh>
    <rPh sb="2" eb="3">
      <t>スイ</t>
    </rPh>
    <rPh sb="3" eb="5">
      <t>ブンキ</t>
    </rPh>
    <rPh sb="17" eb="18">
      <t>ツキ</t>
    </rPh>
    <rPh sb="19" eb="21">
      <t>チュウテツ</t>
    </rPh>
    <rPh sb="21" eb="22">
      <t>カン</t>
    </rPh>
    <rPh sb="22" eb="23">
      <t>ヨウ</t>
    </rPh>
    <rPh sb="26" eb="27">
      <t>コ</t>
    </rPh>
    <phoneticPr fontId="3"/>
  </si>
  <si>
    <t>不断水分岐ﾊﾞﾙﾌﾞ（ｿﾌﾄｼｰﾙ付）塩ビ管用ﾒｸﾗ込</t>
    <rPh sb="0" eb="2">
      <t>フダン</t>
    </rPh>
    <rPh sb="2" eb="3">
      <t>スイ</t>
    </rPh>
    <rPh sb="3" eb="5">
      <t>ブンキ</t>
    </rPh>
    <rPh sb="17" eb="18">
      <t>ツキ</t>
    </rPh>
    <rPh sb="19" eb="20">
      <t>エン</t>
    </rPh>
    <rPh sb="21" eb="22">
      <t>カン</t>
    </rPh>
    <rPh sb="22" eb="23">
      <t>ヨウ</t>
    </rPh>
    <rPh sb="26" eb="27">
      <t>コ</t>
    </rPh>
    <phoneticPr fontId="3"/>
  </si>
  <si>
    <t>不断水分岐ﾊﾞﾙﾌﾞ（ｿﾌﾄｼｰﾙ付）配水ポリ管用ﾒｸﾗ込</t>
    <rPh sb="0" eb="2">
      <t>フダン</t>
    </rPh>
    <rPh sb="2" eb="3">
      <t>スイ</t>
    </rPh>
    <rPh sb="3" eb="5">
      <t>ブンキ</t>
    </rPh>
    <rPh sb="17" eb="18">
      <t>ツキ</t>
    </rPh>
    <rPh sb="19" eb="21">
      <t>ハイスイ</t>
    </rPh>
    <rPh sb="23" eb="24">
      <t>カン</t>
    </rPh>
    <rPh sb="24" eb="25">
      <t>ヨウ</t>
    </rPh>
    <rPh sb="28" eb="29">
      <t>コ</t>
    </rPh>
    <phoneticPr fontId="3"/>
  </si>
  <si>
    <t>仮設本管設置撤去工</t>
    <rPh sb="0" eb="2">
      <t>カセツ</t>
    </rPh>
    <rPh sb="2" eb="3">
      <t>ホン</t>
    </rPh>
    <rPh sb="3" eb="4">
      <t>カン</t>
    </rPh>
    <rPh sb="4" eb="6">
      <t>セッチ</t>
    </rPh>
    <rPh sb="6" eb="8">
      <t>テッキョ</t>
    </rPh>
    <rPh sb="8" eb="9">
      <t>コウ</t>
    </rPh>
    <phoneticPr fontId="3"/>
  </si>
  <si>
    <t>ﾎﾟﾘｴﾁﾚﾝ仮設管設置撤去工</t>
    <rPh sb="7" eb="9">
      <t>カセツ</t>
    </rPh>
    <rPh sb="9" eb="10">
      <t>カン</t>
    </rPh>
    <rPh sb="10" eb="12">
      <t>セッチ</t>
    </rPh>
    <rPh sb="12" eb="14">
      <t>テッキョ</t>
    </rPh>
    <rPh sb="14" eb="15">
      <t>コウ</t>
    </rPh>
    <phoneticPr fontId="3"/>
  </si>
  <si>
    <t>ﾎﾟﾘｴﾁﾚﾝ管継手工</t>
    <rPh sb="7" eb="8">
      <t>カン</t>
    </rPh>
    <rPh sb="8" eb="9">
      <t>ツギ</t>
    </rPh>
    <rPh sb="9" eb="10">
      <t>テ</t>
    </rPh>
    <rPh sb="10" eb="11">
      <t>コウ</t>
    </rPh>
    <phoneticPr fontId="3"/>
  </si>
  <si>
    <t>仮設本管15m当り1㎥</t>
    <rPh sb="0" eb="2">
      <t>カセツ</t>
    </rPh>
    <rPh sb="2" eb="4">
      <t>ホンカン</t>
    </rPh>
    <rPh sb="7" eb="8">
      <t>アタ</t>
    </rPh>
    <phoneticPr fontId="5"/>
  </si>
  <si>
    <t>【保温工】</t>
    <rPh sb="1" eb="3">
      <t>ホオン</t>
    </rPh>
    <rPh sb="3" eb="4">
      <t>コウ</t>
    </rPh>
    <phoneticPr fontId="3"/>
  </si>
  <si>
    <t>保温対象管</t>
    <rPh sb="0" eb="2">
      <t>ホオン</t>
    </rPh>
    <rPh sb="2" eb="4">
      <t>タイショウ</t>
    </rPh>
    <rPh sb="4" eb="5">
      <t>カン</t>
    </rPh>
    <phoneticPr fontId="3"/>
  </si>
  <si>
    <t>ステンレスリース管50A</t>
    <rPh sb="8" eb="9">
      <t>カン</t>
    </rPh>
    <phoneticPr fontId="3"/>
  </si>
  <si>
    <t>仮設用ポリ管13A</t>
    <rPh sb="0" eb="2">
      <t>カセツ</t>
    </rPh>
    <rPh sb="2" eb="3">
      <t>ヨウ</t>
    </rPh>
    <rPh sb="5" eb="6">
      <t>カン</t>
    </rPh>
    <phoneticPr fontId="3"/>
  </si>
  <si>
    <t>仮設用ポリ管20A</t>
    <rPh sb="0" eb="2">
      <t>カセツ</t>
    </rPh>
    <rPh sb="2" eb="3">
      <t>ヨウ</t>
    </rPh>
    <rPh sb="5" eb="6">
      <t>カン</t>
    </rPh>
    <phoneticPr fontId="3"/>
  </si>
  <si>
    <t>仮設用ポリ管25A</t>
    <rPh sb="0" eb="2">
      <t>カセツ</t>
    </rPh>
    <rPh sb="2" eb="3">
      <t>ヨウ</t>
    </rPh>
    <rPh sb="5" eb="6">
      <t>カン</t>
    </rPh>
    <phoneticPr fontId="3"/>
  </si>
  <si>
    <t>仮設用ポリ管40A</t>
    <rPh sb="0" eb="2">
      <t>カセツ</t>
    </rPh>
    <rPh sb="2" eb="3">
      <t>ヨウ</t>
    </rPh>
    <rPh sb="5" eb="6">
      <t>カン</t>
    </rPh>
    <phoneticPr fontId="3"/>
  </si>
  <si>
    <t>支柱数</t>
    <rPh sb="0" eb="2">
      <t>シチュウ</t>
    </rPh>
    <rPh sb="2" eb="3">
      <t>スウ</t>
    </rPh>
    <phoneticPr fontId="3"/>
  </si>
  <si>
    <t>50mに1箇所として計上</t>
    <rPh sb="5" eb="7">
      <t>カショ</t>
    </rPh>
    <rPh sb="10" eb="12">
      <t>ケイジョウ</t>
    </rPh>
    <phoneticPr fontId="3"/>
  </si>
  <si>
    <t>本</t>
    <rPh sb="0" eb="1">
      <t>ホン</t>
    </rPh>
    <phoneticPr fontId="3"/>
  </si>
  <si>
    <t>【緊急対応工】</t>
    <rPh sb="1" eb="3">
      <t>キンキュウ</t>
    </rPh>
    <rPh sb="3" eb="5">
      <t>タイオウ</t>
    </rPh>
    <rPh sb="5" eb="6">
      <t>コウ</t>
    </rPh>
    <phoneticPr fontId="3"/>
  </si>
  <si>
    <t>他工事施工延長</t>
    <rPh sb="0" eb="1">
      <t>タ</t>
    </rPh>
    <rPh sb="1" eb="3">
      <t>コウジ</t>
    </rPh>
    <rPh sb="3" eb="5">
      <t>セコウ</t>
    </rPh>
    <rPh sb="5" eb="7">
      <t>エンチョウ</t>
    </rPh>
    <phoneticPr fontId="3"/>
  </si>
  <si>
    <t>水道同時埋設延長</t>
    <rPh sb="0" eb="2">
      <t>スイドウ</t>
    </rPh>
    <rPh sb="2" eb="4">
      <t>ドウジ</t>
    </rPh>
    <rPh sb="4" eb="6">
      <t>マイセツ</t>
    </rPh>
    <rPh sb="6" eb="8">
      <t>エンチョウ</t>
    </rPh>
    <phoneticPr fontId="3"/>
  </si>
  <si>
    <t>緊急対応計算</t>
    <rPh sb="0" eb="2">
      <t>キンキュウ</t>
    </rPh>
    <rPh sb="2" eb="4">
      <t>タイオウ</t>
    </rPh>
    <rPh sb="4" eb="6">
      <t>ケイサン</t>
    </rPh>
    <phoneticPr fontId="3"/>
  </si>
  <si>
    <t>他工事施工延長-水道同時埋設延長</t>
    <rPh sb="0" eb="1">
      <t>タ</t>
    </rPh>
    <rPh sb="1" eb="3">
      <t>コウジ</t>
    </rPh>
    <rPh sb="3" eb="5">
      <t>セコウ</t>
    </rPh>
    <rPh sb="5" eb="7">
      <t>エンチョウ</t>
    </rPh>
    <rPh sb="8" eb="10">
      <t>スイドウ</t>
    </rPh>
    <rPh sb="10" eb="12">
      <t>ドウジ</t>
    </rPh>
    <rPh sb="12" eb="14">
      <t>マイセツ</t>
    </rPh>
    <rPh sb="14" eb="16">
      <t>エンチョウ</t>
    </rPh>
    <phoneticPr fontId="3"/>
  </si>
  <si>
    <t>舗装版掘削分類③</t>
    <rPh sb="0" eb="2">
      <t>ホソウ</t>
    </rPh>
    <rPh sb="2" eb="3">
      <t>バン</t>
    </rPh>
    <rPh sb="3" eb="5">
      <t>クッサク</t>
    </rPh>
    <rPh sb="5" eb="7">
      <t>ブンルイ</t>
    </rPh>
    <phoneticPr fontId="3"/>
  </si>
  <si>
    <t>舗装版切断工①</t>
    <rPh sb="0" eb="2">
      <t>ホソウ</t>
    </rPh>
    <rPh sb="2" eb="3">
      <t>バン</t>
    </rPh>
    <rPh sb="3" eb="5">
      <t>セツダン</t>
    </rPh>
    <rPh sb="5" eb="6">
      <t>コウ</t>
    </rPh>
    <phoneticPr fontId="3"/>
  </si>
  <si>
    <t>舗装版切断工②</t>
    <rPh sb="0" eb="2">
      <t>ホソウ</t>
    </rPh>
    <rPh sb="2" eb="3">
      <t>バン</t>
    </rPh>
    <rPh sb="3" eb="5">
      <t>セツダン</t>
    </rPh>
    <rPh sb="5" eb="6">
      <t>コウ</t>
    </rPh>
    <phoneticPr fontId="3"/>
  </si>
  <si>
    <t>舗装版切断工③</t>
    <rPh sb="0" eb="2">
      <t>ホソウ</t>
    </rPh>
    <rPh sb="2" eb="3">
      <t>バン</t>
    </rPh>
    <rPh sb="3" eb="5">
      <t>セツダン</t>
    </rPh>
    <rPh sb="5" eb="6">
      <t>コウ</t>
    </rPh>
    <phoneticPr fontId="3"/>
  </si>
  <si>
    <t>舗装版切断工④</t>
    <rPh sb="0" eb="2">
      <t>ホソウ</t>
    </rPh>
    <rPh sb="2" eb="3">
      <t>バン</t>
    </rPh>
    <rPh sb="3" eb="5">
      <t>セツダン</t>
    </rPh>
    <rPh sb="5" eb="6">
      <t>コウ</t>
    </rPh>
    <phoneticPr fontId="3"/>
  </si>
  <si>
    <t>ｱｽﾌｧﾙﾄ舗装版厚</t>
    <rPh sb="6" eb="8">
      <t>ホソウ</t>
    </rPh>
    <rPh sb="8" eb="9">
      <t>バン</t>
    </rPh>
    <rPh sb="9" eb="10">
      <t>アツ</t>
    </rPh>
    <phoneticPr fontId="3"/>
  </si>
  <si>
    <t>○○○舗装版厚</t>
    <rPh sb="3" eb="5">
      <t>ホソウ</t>
    </rPh>
    <rPh sb="5" eb="6">
      <t>バン</t>
    </rPh>
    <rPh sb="6" eb="7">
      <t>アツ</t>
    </rPh>
    <phoneticPr fontId="3"/>
  </si>
  <si>
    <t>○○○舗装版厚　t=○㎝</t>
    <rPh sb="3" eb="5">
      <t>ホソウ</t>
    </rPh>
    <rPh sb="5" eb="6">
      <t>バン</t>
    </rPh>
    <rPh sb="6" eb="7">
      <t>アツ</t>
    </rPh>
    <phoneticPr fontId="3"/>
  </si>
  <si>
    <t>舗装版直接掘削積込①</t>
    <rPh sb="0" eb="2">
      <t>ホソウ</t>
    </rPh>
    <rPh sb="2" eb="3">
      <t>バン</t>
    </rPh>
    <rPh sb="3" eb="5">
      <t>チョクセツ</t>
    </rPh>
    <rPh sb="5" eb="7">
      <t>クッサク</t>
    </rPh>
    <rPh sb="7" eb="9">
      <t>ツミコミ</t>
    </rPh>
    <phoneticPr fontId="3"/>
  </si>
  <si>
    <t>舗装版直接掘削積込②</t>
    <rPh sb="0" eb="2">
      <t>ホソウ</t>
    </rPh>
    <rPh sb="2" eb="3">
      <t>バン</t>
    </rPh>
    <rPh sb="3" eb="5">
      <t>チョクセツ</t>
    </rPh>
    <rPh sb="5" eb="7">
      <t>クッサク</t>
    </rPh>
    <rPh sb="7" eb="9">
      <t>ツミコミ</t>
    </rPh>
    <phoneticPr fontId="3"/>
  </si>
  <si>
    <t>舗装版直接掘削積込③</t>
    <rPh sb="0" eb="2">
      <t>ホソウ</t>
    </rPh>
    <rPh sb="2" eb="3">
      <t>バン</t>
    </rPh>
    <rPh sb="3" eb="5">
      <t>チョクセツ</t>
    </rPh>
    <rPh sb="5" eb="7">
      <t>クッサク</t>
    </rPh>
    <rPh sb="7" eb="9">
      <t>ツミコミ</t>
    </rPh>
    <phoneticPr fontId="3"/>
  </si>
  <si>
    <t>舗装版掘削面積合計</t>
    <rPh sb="0" eb="2">
      <t>ホソウ</t>
    </rPh>
    <rPh sb="2" eb="3">
      <t>バン</t>
    </rPh>
    <rPh sb="3" eb="5">
      <t>クッサク</t>
    </rPh>
    <rPh sb="5" eb="7">
      <t>メンセキ</t>
    </rPh>
    <rPh sb="7" eb="9">
      <t>ゴウケイ</t>
    </rPh>
    <phoneticPr fontId="3"/>
  </si>
  <si>
    <t>廃材運搬・処分①</t>
    <rPh sb="0" eb="2">
      <t>ハイザイ</t>
    </rPh>
    <rPh sb="2" eb="4">
      <t>ウンパン</t>
    </rPh>
    <rPh sb="5" eb="7">
      <t>ショブン</t>
    </rPh>
    <phoneticPr fontId="3"/>
  </si>
  <si>
    <t>廃材運搬・処分②</t>
    <rPh sb="0" eb="2">
      <t>ハイザイ</t>
    </rPh>
    <rPh sb="2" eb="4">
      <t>ウンパン</t>
    </rPh>
    <rPh sb="5" eb="7">
      <t>ショブン</t>
    </rPh>
    <phoneticPr fontId="3"/>
  </si>
  <si>
    <t>廃材運搬・処分③</t>
    <rPh sb="0" eb="2">
      <t>ハイザイ</t>
    </rPh>
    <rPh sb="2" eb="4">
      <t>ウンパン</t>
    </rPh>
    <rPh sb="5" eb="7">
      <t>ショブン</t>
    </rPh>
    <phoneticPr fontId="3"/>
  </si>
  <si>
    <t>廃材運搬・処分④</t>
    <rPh sb="0" eb="2">
      <t>ハイザイ</t>
    </rPh>
    <rPh sb="2" eb="4">
      <t>ウンパン</t>
    </rPh>
    <rPh sb="5" eb="7">
      <t>ショブン</t>
    </rPh>
    <phoneticPr fontId="3"/>
  </si>
  <si>
    <t>廃材運搬・処分合計</t>
    <rPh sb="0" eb="2">
      <t>ハイザイ</t>
    </rPh>
    <rPh sb="2" eb="4">
      <t>ウンパン</t>
    </rPh>
    <rPh sb="5" eb="7">
      <t>ショブン</t>
    </rPh>
    <rPh sb="7" eb="9">
      <t>ゴウケイ</t>
    </rPh>
    <phoneticPr fontId="3"/>
  </si>
  <si>
    <t>舗装版掘削分類④</t>
    <rPh sb="0" eb="2">
      <t>ホソウ</t>
    </rPh>
    <rPh sb="2" eb="3">
      <t>バン</t>
    </rPh>
    <rPh sb="3" eb="5">
      <t>クッサク</t>
    </rPh>
    <rPh sb="5" eb="7">
      <t>ブンルイ</t>
    </rPh>
    <phoneticPr fontId="3"/>
  </si>
  <si>
    <t>施工延長①</t>
    <rPh sb="0" eb="2">
      <t>セコウ</t>
    </rPh>
    <rPh sb="2" eb="4">
      <t>エンチョウ</t>
    </rPh>
    <phoneticPr fontId="3"/>
  </si>
  <si>
    <t>施工延長②</t>
    <rPh sb="0" eb="2">
      <t>セコウ</t>
    </rPh>
    <rPh sb="2" eb="4">
      <t>エンチョウ</t>
    </rPh>
    <phoneticPr fontId="3"/>
  </si>
  <si>
    <t>施工延長③</t>
    <rPh sb="0" eb="2">
      <t>セコウ</t>
    </rPh>
    <rPh sb="2" eb="4">
      <t>エンチョウ</t>
    </rPh>
    <phoneticPr fontId="3"/>
  </si>
  <si>
    <t>施工延長④</t>
    <rPh sb="0" eb="2">
      <t>セコウ</t>
    </rPh>
    <rPh sb="2" eb="4">
      <t>エンチョウ</t>
    </rPh>
    <phoneticPr fontId="3"/>
  </si>
  <si>
    <t>幅(W) =</t>
    <rPh sb="0" eb="1">
      <t>ハバ</t>
    </rPh>
    <phoneticPr fontId="3"/>
  </si>
  <si>
    <t>深(H)=</t>
    <rPh sb="0" eb="1">
      <t>フカ</t>
    </rPh>
    <phoneticPr fontId="3"/>
  </si>
  <si>
    <t>表示ピン</t>
    <rPh sb="0" eb="2">
      <t>ヒョウジ</t>
    </rPh>
    <phoneticPr fontId="3"/>
  </si>
  <si>
    <t>30mに1個</t>
    <rPh sb="5" eb="6">
      <t>コ</t>
    </rPh>
    <phoneticPr fontId="3"/>
  </si>
  <si>
    <t>φ50 仕切弁両端</t>
    <rPh sb="4" eb="6">
      <t>シキリ</t>
    </rPh>
    <rPh sb="6" eb="7">
      <t>ベン</t>
    </rPh>
    <rPh sb="7" eb="9">
      <t>リョウタン</t>
    </rPh>
    <phoneticPr fontId="3"/>
  </si>
  <si>
    <t>φ100　仕切弁両端</t>
    <rPh sb="5" eb="7">
      <t>シキリ</t>
    </rPh>
    <rPh sb="7" eb="8">
      <t>ベン</t>
    </rPh>
    <rPh sb="8" eb="10">
      <t>リョウタン</t>
    </rPh>
    <phoneticPr fontId="3"/>
  </si>
  <si>
    <t>φ150　仕切弁両端</t>
    <rPh sb="5" eb="7">
      <t>シキリ</t>
    </rPh>
    <rPh sb="7" eb="8">
      <t>ベン</t>
    </rPh>
    <rPh sb="8" eb="10">
      <t>リョウタン</t>
    </rPh>
    <phoneticPr fontId="3"/>
  </si>
  <si>
    <t>施工延長⑤</t>
    <rPh sb="0" eb="2">
      <t>セコウ</t>
    </rPh>
    <rPh sb="2" eb="4">
      <t>エンチョウ</t>
    </rPh>
    <phoneticPr fontId="3"/>
  </si>
  <si>
    <t>控除=</t>
    <rPh sb="0" eb="2">
      <t>コウジョ</t>
    </rPh>
    <phoneticPr fontId="3"/>
  </si>
  <si>
    <t>砂埋め戻し合計</t>
    <rPh sb="0" eb="1">
      <t>スナ</t>
    </rPh>
    <rPh sb="1" eb="2">
      <t>ウ</t>
    </rPh>
    <rPh sb="3" eb="4">
      <t>モド</t>
    </rPh>
    <rPh sb="5" eb="7">
      <t>ゴウケイ</t>
    </rPh>
    <phoneticPr fontId="3"/>
  </si>
  <si>
    <t>砕石埋め戻し合計</t>
    <rPh sb="0" eb="2">
      <t>サイセキ</t>
    </rPh>
    <rPh sb="2" eb="3">
      <t>ウ</t>
    </rPh>
    <rPh sb="4" eb="5">
      <t>モド</t>
    </rPh>
    <rPh sb="6" eb="8">
      <t>ゴウケイ</t>
    </rPh>
    <phoneticPr fontId="3"/>
  </si>
  <si>
    <t>給水工床掘①</t>
    <rPh sb="0" eb="2">
      <t>キュウスイ</t>
    </rPh>
    <rPh sb="2" eb="3">
      <t>コウ</t>
    </rPh>
    <rPh sb="3" eb="4">
      <t>トコ</t>
    </rPh>
    <rPh sb="4" eb="5">
      <t>ボ</t>
    </rPh>
    <phoneticPr fontId="3"/>
  </si>
  <si>
    <t>給水工床掘②</t>
    <rPh sb="0" eb="2">
      <t>キュウスイ</t>
    </rPh>
    <rPh sb="2" eb="3">
      <t>コウ</t>
    </rPh>
    <rPh sb="3" eb="4">
      <t>トコ</t>
    </rPh>
    <rPh sb="4" eb="5">
      <t>ボ</t>
    </rPh>
    <phoneticPr fontId="3"/>
  </si>
  <si>
    <t>給水工床掘合計</t>
    <rPh sb="0" eb="2">
      <t>キュウスイ</t>
    </rPh>
    <rPh sb="2" eb="3">
      <t>コウ</t>
    </rPh>
    <rPh sb="3" eb="4">
      <t>トコ</t>
    </rPh>
    <rPh sb="4" eb="5">
      <t>ボ</t>
    </rPh>
    <rPh sb="5" eb="7">
      <t>ゴウケイ</t>
    </rPh>
    <phoneticPr fontId="3"/>
  </si>
  <si>
    <t>給水工砂埋め戻し①</t>
    <rPh sb="0" eb="2">
      <t>キュウスイ</t>
    </rPh>
    <rPh sb="2" eb="3">
      <t>コウ</t>
    </rPh>
    <rPh sb="3" eb="4">
      <t>スナ</t>
    </rPh>
    <rPh sb="4" eb="5">
      <t>ウ</t>
    </rPh>
    <rPh sb="6" eb="7">
      <t>モド</t>
    </rPh>
    <phoneticPr fontId="3"/>
  </si>
  <si>
    <t>給水工砂埋め戻し②</t>
    <rPh sb="0" eb="2">
      <t>キュウスイ</t>
    </rPh>
    <rPh sb="2" eb="3">
      <t>コウ</t>
    </rPh>
    <rPh sb="3" eb="4">
      <t>スナ</t>
    </rPh>
    <rPh sb="4" eb="5">
      <t>ウ</t>
    </rPh>
    <rPh sb="6" eb="7">
      <t>モド</t>
    </rPh>
    <phoneticPr fontId="3"/>
  </si>
  <si>
    <t>給水工砂埋め戻し合計</t>
    <rPh sb="0" eb="2">
      <t>キュウスイ</t>
    </rPh>
    <rPh sb="2" eb="3">
      <t>コウ</t>
    </rPh>
    <rPh sb="3" eb="4">
      <t>スナ</t>
    </rPh>
    <rPh sb="4" eb="5">
      <t>ウ</t>
    </rPh>
    <rPh sb="6" eb="7">
      <t>モド</t>
    </rPh>
    <rPh sb="8" eb="10">
      <t>ゴウケイ</t>
    </rPh>
    <phoneticPr fontId="3"/>
  </si>
  <si>
    <t>給水工砕石埋め戻し①</t>
    <rPh sb="0" eb="2">
      <t>キュウスイ</t>
    </rPh>
    <rPh sb="2" eb="3">
      <t>コウ</t>
    </rPh>
    <rPh sb="3" eb="5">
      <t>サイセキ</t>
    </rPh>
    <rPh sb="5" eb="6">
      <t>ウ</t>
    </rPh>
    <rPh sb="7" eb="8">
      <t>モド</t>
    </rPh>
    <phoneticPr fontId="3"/>
  </si>
  <si>
    <t>給水工砕石埋め戻し②</t>
    <rPh sb="0" eb="2">
      <t>キュウスイ</t>
    </rPh>
    <rPh sb="2" eb="3">
      <t>コウ</t>
    </rPh>
    <rPh sb="3" eb="5">
      <t>サイセキ</t>
    </rPh>
    <rPh sb="5" eb="6">
      <t>ウ</t>
    </rPh>
    <rPh sb="7" eb="8">
      <t>モド</t>
    </rPh>
    <phoneticPr fontId="3"/>
  </si>
  <si>
    <t>給水工砕石埋め戻し合計</t>
    <rPh sb="0" eb="2">
      <t>キュウスイ</t>
    </rPh>
    <rPh sb="2" eb="3">
      <t>コウ</t>
    </rPh>
    <rPh sb="3" eb="5">
      <t>サイセキ</t>
    </rPh>
    <rPh sb="5" eb="6">
      <t>ウ</t>
    </rPh>
    <rPh sb="7" eb="8">
      <t>モド</t>
    </rPh>
    <rPh sb="9" eb="11">
      <t>ゴウケイ</t>
    </rPh>
    <phoneticPr fontId="3"/>
  </si>
  <si>
    <t>給水工発生土埋め戻し②</t>
    <rPh sb="0" eb="2">
      <t>キュウスイ</t>
    </rPh>
    <rPh sb="2" eb="3">
      <t>コウ</t>
    </rPh>
    <rPh sb="3" eb="5">
      <t>ハッセイ</t>
    </rPh>
    <rPh sb="5" eb="6">
      <t>ド</t>
    </rPh>
    <rPh sb="6" eb="7">
      <t>ウ</t>
    </rPh>
    <rPh sb="8" eb="9">
      <t>モド</t>
    </rPh>
    <phoneticPr fontId="3"/>
  </si>
  <si>
    <t>給水工発生土埋め戻し合計</t>
    <rPh sb="0" eb="2">
      <t>キュウスイ</t>
    </rPh>
    <rPh sb="2" eb="3">
      <t>コウ</t>
    </rPh>
    <rPh sb="3" eb="5">
      <t>ハッセイ</t>
    </rPh>
    <rPh sb="5" eb="6">
      <t>ド</t>
    </rPh>
    <rPh sb="6" eb="7">
      <t>ウ</t>
    </rPh>
    <rPh sb="8" eb="9">
      <t>モド</t>
    </rPh>
    <rPh sb="10" eb="12">
      <t>ゴウケイ</t>
    </rPh>
    <phoneticPr fontId="3"/>
  </si>
  <si>
    <t>φ75*450</t>
    <phoneticPr fontId="3"/>
  </si>
  <si>
    <t>％</t>
    <phoneticPr fontId="3"/>
  </si>
  <si>
    <t>ﾀﾞｸﾀｲﾙ鋳鉄管GX形合計</t>
    <rPh sb="6" eb="8">
      <t>チュウテツ</t>
    </rPh>
    <rPh sb="8" eb="9">
      <t>カン</t>
    </rPh>
    <rPh sb="11" eb="12">
      <t>カタ</t>
    </rPh>
    <rPh sb="12" eb="14">
      <t>ゴウケイ</t>
    </rPh>
    <phoneticPr fontId="3"/>
  </si>
  <si>
    <t>水道配水用ﾎﾟﾘｴﾁﾚﾝ管合計</t>
    <rPh sb="0" eb="2">
      <t>スイドウ</t>
    </rPh>
    <rPh sb="2" eb="5">
      <t>ハイスイヨウ</t>
    </rPh>
    <rPh sb="12" eb="13">
      <t>カン</t>
    </rPh>
    <rPh sb="13" eb="15">
      <t>ゴウケイ</t>
    </rPh>
    <phoneticPr fontId="3"/>
  </si>
  <si>
    <t>両フランジ短管φ75</t>
    <rPh sb="0" eb="1">
      <t>リョウ</t>
    </rPh>
    <rPh sb="5" eb="6">
      <t>タン</t>
    </rPh>
    <rPh sb="6" eb="7">
      <t>カン</t>
    </rPh>
    <phoneticPr fontId="3"/>
  </si>
  <si>
    <t>管材割り増し</t>
    <rPh sb="0" eb="2">
      <t>カンザイ</t>
    </rPh>
    <rPh sb="2" eb="3">
      <t>ワ</t>
    </rPh>
    <rPh sb="4" eb="5">
      <t>マ</t>
    </rPh>
    <phoneticPr fontId="3"/>
  </si>
  <si>
    <t>メカジョイントPV用径違い</t>
    <rPh sb="9" eb="10">
      <t>ヨウ</t>
    </rPh>
    <rPh sb="10" eb="11">
      <t>ケイ</t>
    </rPh>
    <rPh sb="11" eb="12">
      <t>チガ</t>
    </rPh>
    <phoneticPr fontId="3"/>
  </si>
  <si>
    <t>φ100*75</t>
    <phoneticPr fontId="3"/>
  </si>
  <si>
    <t>施工単位に合わせた補正</t>
    <rPh sb="0" eb="2">
      <t>セコウ</t>
    </rPh>
    <rPh sb="2" eb="4">
      <t>タンイ</t>
    </rPh>
    <rPh sb="5" eb="6">
      <t>ア</t>
    </rPh>
    <rPh sb="9" eb="11">
      <t>ホセイ</t>
    </rPh>
    <phoneticPr fontId="3"/>
  </si>
  <si>
    <t>50A未満が対象</t>
    <rPh sb="3" eb="5">
      <t>ミマン</t>
    </rPh>
    <rPh sb="6" eb="8">
      <t>タイショウ</t>
    </rPh>
    <phoneticPr fontId="3"/>
  </si>
  <si>
    <t>メカジョイントPC用</t>
    <rPh sb="9" eb="10">
      <t>ヨウ</t>
    </rPh>
    <phoneticPr fontId="3"/>
  </si>
  <si>
    <t>鋳鉄管メカニカル継手工</t>
    <rPh sb="0" eb="2">
      <t>チュウテツ</t>
    </rPh>
    <rPh sb="2" eb="3">
      <t>カン</t>
    </rPh>
    <rPh sb="8" eb="9">
      <t>ツギ</t>
    </rPh>
    <rPh sb="9" eb="10">
      <t>テ</t>
    </rPh>
    <rPh sb="10" eb="11">
      <t>コウ</t>
    </rPh>
    <phoneticPr fontId="3"/>
  </si>
  <si>
    <t>【弁類設置工】</t>
    <rPh sb="1" eb="2">
      <t>ベン</t>
    </rPh>
    <rPh sb="2" eb="3">
      <t>ルイ</t>
    </rPh>
    <rPh sb="3" eb="5">
      <t>セッチ</t>
    </rPh>
    <rPh sb="5" eb="6">
      <t>コウ</t>
    </rPh>
    <phoneticPr fontId="3"/>
  </si>
  <si>
    <t>【消火栓設置工】</t>
    <rPh sb="1" eb="4">
      <t>ショウカセン</t>
    </rPh>
    <rPh sb="4" eb="6">
      <t>セッチ</t>
    </rPh>
    <rPh sb="6" eb="7">
      <t>コウ</t>
    </rPh>
    <phoneticPr fontId="3"/>
  </si>
  <si>
    <t>φ75　消火栓</t>
    <rPh sb="4" eb="7">
      <t>ショウカセン</t>
    </rPh>
    <phoneticPr fontId="3"/>
  </si>
  <si>
    <t>舗装版直接掘削積込④</t>
    <rPh sb="0" eb="2">
      <t>ホソウ</t>
    </rPh>
    <rPh sb="2" eb="3">
      <t>バン</t>
    </rPh>
    <rPh sb="3" eb="5">
      <t>チョクセツ</t>
    </rPh>
    <rPh sb="5" eb="7">
      <t>クッサク</t>
    </rPh>
    <rPh sb="7" eb="9">
      <t>ツミコミ</t>
    </rPh>
    <phoneticPr fontId="3"/>
  </si>
  <si>
    <t>消火栓撤去工</t>
    <rPh sb="0" eb="3">
      <t>ショウカセン</t>
    </rPh>
    <rPh sb="3" eb="5">
      <t>テッキョ</t>
    </rPh>
    <rPh sb="5" eb="6">
      <t>コウ</t>
    </rPh>
    <phoneticPr fontId="3"/>
  </si>
  <si>
    <t>地下式単口消火栓</t>
    <rPh sb="0" eb="3">
      <t>チカシキ</t>
    </rPh>
    <rPh sb="2" eb="3">
      <t>シキ</t>
    </rPh>
    <rPh sb="3" eb="4">
      <t>タン</t>
    </rPh>
    <rPh sb="4" eb="5">
      <t>グチ</t>
    </rPh>
    <rPh sb="5" eb="8">
      <t>ショウカセン</t>
    </rPh>
    <phoneticPr fontId="3"/>
  </si>
  <si>
    <t>枚</t>
    <rPh sb="0" eb="1">
      <t>マイ</t>
    </rPh>
    <phoneticPr fontId="3"/>
  </si>
  <si>
    <t>区画線工</t>
    <rPh sb="0" eb="2">
      <t>クカク</t>
    </rPh>
    <rPh sb="2" eb="3">
      <t>セン</t>
    </rPh>
    <rPh sb="3" eb="4">
      <t>コウ</t>
    </rPh>
    <phoneticPr fontId="3"/>
  </si>
  <si>
    <t>白線実線W=0.15m</t>
    <rPh sb="0" eb="2">
      <t>ハクセン</t>
    </rPh>
    <rPh sb="2" eb="4">
      <t>ジッセン</t>
    </rPh>
    <phoneticPr fontId="3"/>
  </si>
  <si>
    <t>φ50*50</t>
    <phoneticPr fontId="3"/>
  </si>
  <si>
    <t>仕切弁ボックス設置工</t>
    <rPh sb="0" eb="2">
      <t>シキリ</t>
    </rPh>
    <rPh sb="2" eb="3">
      <t>ベン</t>
    </rPh>
    <rPh sb="7" eb="9">
      <t>セッチ</t>
    </rPh>
    <rPh sb="9" eb="10">
      <t>コウ</t>
    </rPh>
    <phoneticPr fontId="3"/>
  </si>
  <si>
    <t>下水道同時埋設φ75</t>
    <rPh sb="0" eb="3">
      <t>ゲスイドウ</t>
    </rPh>
    <rPh sb="3" eb="5">
      <t>ドウジ</t>
    </rPh>
    <rPh sb="5" eb="7">
      <t>マイセツ</t>
    </rPh>
    <phoneticPr fontId="3"/>
  </si>
  <si>
    <t>下水道同時埋設φ100</t>
    <rPh sb="0" eb="3">
      <t>ゲスイドウ</t>
    </rPh>
    <rPh sb="3" eb="5">
      <t>ドウジ</t>
    </rPh>
    <rPh sb="5" eb="7">
      <t>マイセツ</t>
    </rPh>
    <phoneticPr fontId="3"/>
  </si>
  <si>
    <t>下水道同時埋設φ150</t>
    <rPh sb="0" eb="3">
      <t>ゲスイドウ</t>
    </rPh>
    <rPh sb="3" eb="5">
      <t>ドウジ</t>
    </rPh>
    <rPh sb="5" eb="7">
      <t>マイセツ</t>
    </rPh>
    <phoneticPr fontId="3"/>
  </si>
  <si>
    <t>下水道同時埋設φ200</t>
    <rPh sb="0" eb="3">
      <t>ゲスイドウ</t>
    </rPh>
    <rPh sb="3" eb="5">
      <t>ドウジ</t>
    </rPh>
    <rPh sb="5" eb="7">
      <t>マイセツ</t>
    </rPh>
    <phoneticPr fontId="3"/>
  </si>
  <si>
    <t>砂埋め戻し②　下水道同時施工φ75</t>
    <rPh sb="0" eb="1">
      <t>スナ</t>
    </rPh>
    <rPh sb="1" eb="2">
      <t>ウ</t>
    </rPh>
    <rPh sb="3" eb="4">
      <t>モド</t>
    </rPh>
    <rPh sb="7" eb="10">
      <t>ゲスイドウ</t>
    </rPh>
    <rPh sb="10" eb="12">
      <t>ドウジ</t>
    </rPh>
    <rPh sb="12" eb="14">
      <t>セコウ</t>
    </rPh>
    <phoneticPr fontId="3"/>
  </si>
  <si>
    <t>砂埋め戻し③　下水道同時施工φ100</t>
    <rPh sb="0" eb="1">
      <t>スナ</t>
    </rPh>
    <rPh sb="1" eb="2">
      <t>ウ</t>
    </rPh>
    <rPh sb="3" eb="4">
      <t>モド</t>
    </rPh>
    <rPh sb="7" eb="10">
      <t>ゲスイドウ</t>
    </rPh>
    <rPh sb="10" eb="12">
      <t>ドウジ</t>
    </rPh>
    <rPh sb="12" eb="14">
      <t>セコウ</t>
    </rPh>
    <phoneticPr fontId="3"/>
  </si>
  <si>
    <t>砂埋め戻し④　下水道同時施工φ150</t>
    <rPh sb="0" eb="1">
      <t>スナ</t>
    </rPh>
    <rPh sb="1" eb="2">
      <t>ウ</t>
    </rPh>
    <rPh sb="3" eb="4">
      <t>モド</t>
    </rPh>
    <rPh sb="7" eb="10">
      <t>ゲスイドウ</t>
    </rPh>
    <rPh sb="10" eb="12">
      <t>ドウジ</t>
    </rPh>
    <rPh sb="12" eb="14">
      <t>セコウ</t>
    </rPh>
    <phoneticPr fontId="3"/>
  </si>
  <si>
    <t>砂埋め戻し⑤　下水道同時施工φ200</t>
    <rPh sb="0" eb="1">
      <t>スナ</t>
    </rPh>
    <rPh sb="1" eb="2">
      <t>ウ</t>
    </rPh>
    <rPh sb="3" eb="4">
      <t>モド</t>
    </rPh>
    <rPh sb="7" eb="10">
      <t>ゲスイドウ</t>
    </rPh>
    <rPh sb="10" eb="12">
      <t>ドウジ</t>
    </rPh>
    <rPh sb="12" eb="14">
      <t>セコウ</t>
    </rPh>
    <phoneticPr fontId="3"/>
  </si>
  <si>
    <t>EF片受ﾁｰｽﾞ</t>
    <rPh sb="2" eb="3">
      <t>カタ</t>
    </rPh>
    <rPh sb="3" eb="4">
      <t>ウケ</t>
    </rPh>
    <phoneticPr fontId="2"/>
  </si>
  <si>
    <t>ﾌﾗﾝｼﾞ付EF片受ﾁｰｽﾞG型</t>
    <rPh sb="5" eb="6">
      <t>ツキ</t>
    </rPh>
    <rPh sb="8" eb="9">
      <t>カタ</t>
    </rPh>
    <rPh sb="9" eb="10">
      <t>ウケ</t>
    </rPh>
    <rPh sb="15" eb="16">
      <t>カタ</t>
    </rPh>
    <phoneticPr fontId="2"/>
  </si>
  <si>
    <t>φ50*40</t>
    <phoneticPr fontId="3"/>
  </si>
  <si>
    <t>15mに1個</t>
    <rPh sb="5" eb="6">
      <t>コ</t>
    </rPh>
    <phoneticPr fontId="3"/>
  </si>
  <si>
    <t>回転打倒式副弁付（地下部内外面粉体塗装）</t>
    <rPh sb="0" eb="2">
      <t>カイテン</t>
    </rPh>
    <rPh sb="2" eb="4">
      <t>ダトウ</t>
    </rPh>
    <rPh sb="4" eb="5">
      <t>シキ</t>
    </rPh>
    <rPh sb="5" eb="6">
      <t>フク</t>
    </rPh>
    <rPh sb="6" eb="7">
      <t>ベン</t>
    </rPh>
    <rPh sb="7" eb="8">
      <t>ツキ</t>
    </rPh>
    <rPh sb="9" eb="11">
      <t>チカ</t>
    </rPh>
    <rPh sb="11" eb="12">
      <t>ブ</t>
    </rPh>
    <rPh sb="12" eb="13">
      <t>ナイ</t>
    </rPh>
    <rPh sb="13" eb="15">
      <t>ガイメン</t>
    </rPh>
    <rPh sb="15" eb="17">
      <t>フンタイ</t>
    </rPh>
    <rPh sb="17" eb="19">
      <t>トソウ</t>
    </rPh>
    <phoneticPr fontId="3"/>
  </si>
  <si>
    <t>φ13</t>
    <phoneticPr fontId="3"/>
  </si>
  <si>
    <t>2口/箇所φ13</t>
    <rPh sb="1" eb="2">
      <t>クチ</t>
    </rPh>
    <rPh sb="3" eb="5">
      <t>カショ</t>
    </rPh>
    <phoneticPr fontId="3"/>
  </si>
  <si>
    <t>不断水分岐ﾊﾞﾙﾌﾞ（ｿﾌﾄｼｰﾙ付）塩ビ管・鋼管用</t>
    <rPh sb="0" eb="2">
      <t>フダン</t>
    </rPh>
    <rPh sb="2" eb="3">
      <t>スイ</t>
    </rPh>
    <rPh sb="3" eb="5">
      <t>ブンキ</t>
    </rPh>
    <rPh sb="17" eb="18">
      <t>ツキ</t>
    </rPh>
    <rPh sb="19" eb="20">
      <t>エン</t>
    </rPh>
    <rPh sb="21" eb="22">
      <t>カン</t>
    </rPh>
    <rPh sb="23" eb="24">
      <t>ハガネ</t>
    </rPh>
    <rPh sb="24" eb="25">
      <t>カン</t>
    </rPh>
    <rPh sb="25" eb="26">
      <t>ヨウ</t>
    </rPh>
    <phoneticPr fontId="3"/>
  </si>
  <si>
    <t>不断水分岐ﾊﾞﾙﾌﾞ（ｿﾌﾄｼｰﾙ付）塩ビ管・鋼管用</t>
    <rPh sb="0" eb="2">
      <t>フダン</t>
    </rPh>
    <rPh sb="2" eb="3">
      <t>スイ</t>
    </rPh>
    <rPh sb="3" eb="5">
      <t>ブンキ</t>
    </rPh>
    <rPh sb="17" eb="18">
      <t>ツキ</t>
    </rPh>
    <rPh sb="19" eb="20">
      <t>カン</t>
    </rPh>
    <rPh sb="21" eb="22">
      <t>ハガネ</t>
    </rPh>
    <rPh sb="22" eb="24">
      <t>カンヨウ</t>
    </rPh>
    <phoneticPr fontId="3"/>
  </si>
  <si>
    <t>メカチーズ(HI)</t>
    <phoneticPr fontId="3"/>
  </si>
  <si>
    <t>濁水処理工②</t>
    <rPh sb="0" eb="2">
      <t>ダクスイ</t>
    </rPh>
    <rPh sb="2" eb="4">
      <t>ショリ</t>
    </rPh>
    <rPh sb="4" eb="5">
      <t>コウ</t>
    </rPh>
    <phoneticPr fontId="3"/>
  </si>
  <si>
    <t>φ75　仕切弁両端</t>
    <rPh sb="4" eb="6">
      <t>シキリ</t>
    </rPh>
    <rPh sb="6" eb="7">
      <t>ベン</t>
    </rPh>
    <rPh sb="7" eb="9">
      <t>リョウタン</t>
    </rPh>
    <phoneticPr fontId="3"/>
  </si>
  <si>
    <t>メカベンドPV用</t>
    <rPh sb="7" eb="8">
      <t>ヨウ</t>
    </rPh>
    <phoneticPr fontId="3"/>
  </si>
  <si>
    <t>φ100*90°</t>
    <phoneticPr fontId="3"/>
  </si>
  <si>
    <t>塩ビ用ｷｬｯﾌﾟ</t>
    <rPh sb="0" eb="1">
      <t>エン</t>
    </rPh>
    <rPh sb="2" eb="3">
      <t>ヨウ</t>
    </rPh>
    <phoneticPr fontId="3"/>
  </si>
  <si>
    <t>TS継手工</t>
    <rPh sb="2" eb="4">
      <t>ツギテ</t>
    </rPh>
    <rPh sb="4" eb="5">
      <t>コウ</t>
    </rPh>
    <phoneticPr fontId="3"/>
  </si>
  <si>
    <t>　　　　</t>
    <phoneticPr fontId="3"/>
  </si>
  <si>
    <t>不断水分岐ﾊﾞﾙﾌﾞ（ｿﾌﾄｼｰﾙ付）石綿管用</t>
    <rPh sb="19" eb="21">
      <t>セキメン</t>
    </rPh>
    <rPh sb="21" eb="22">
      <t>カン</t>
    </rPh>
    <phoneticPr fontId="3"/>
  </si>
  <si>
    <t>不断水連絡工（石綿管用）</t>
    <rPh sb="0" eb="2">
      <t>フダン</t>
    </rPh>
    <rPh sb="2" eb="3">
      <t>スイ</t>
    </rPh>
    <rPh sb="3" eb="5">
      <t>レンラク</t>
    </rPh>
    <rPh sb="5" eb="6">
      <t>コウ</t>
    </rPh>
    <rPh sb="7" eb="9">
      <t>セキメン</t>
    </rPh>
    <rPh sb="9" eb="10">
      <t>カン</t>
    </rPh>
    <rPh sb="10" eb="11">
      <t>ヨウ</t>
    </rPh>
    <phoneticPr fontId="2"/>
  </si>
  <si>
    <t>ストッパー（不断水ﾊﾞﾙﾌﾞ）石綿管用</t>
    <rPh sb="15" eb="17">
      <t>セキメン</t>
    </rPh>
    <rPh sb="17" eb="18">
      <t>カン</t>
    </rPh>
    <rPh sb="18" eb="19">
      <t>ヨウ</t>
    </rPh>
    <phoneticPr fontId="2"/>
  </si>
  <si>
    <t>サドル分水栓（塩ビ管用）</t>
    <rPh sb="3" eb="5">
      <t>ブンスイ</t>
    </rPh>
    <rPh sb="5" eb="6">
      <t>セン</t>
    </rPh>
    <rPh sb="7" eb="8">
      <t>エン</t>
    </rPh>
    <rPh sb="9" eb="10">
      <t>カン</t>
    </rPh>
    <rPh sb="10" eb="11">
      <t>ヨウ</t>
    </rPh>
    <phoneticPr fontId="3"/>
  </si>
  <si>
    <t>分水栓建込み工（塩ビ管）</t>
    <rPh sb="0" eb="2">
      <t>ブンスイ</t>
    </rPh>
    <rPh sb="2" eb="3">
      <t>セン</t>
    </rPh>
    <rPh sb="3" eb="4">
      <t>タ</t>
    </rPh>
    <rPh sb="4" eb="5">
      <t>コ</t>
    </rPh>
    <rPh sb="6" eb="7">
      <t>コウ</t>
    </rPh>
    <rPh sb="8" eb="9">
      <t>エン</t>
    </rPh>
    <rPh sb="10" eb="11">
      <t>カン</t>
    </rPh>
    <phoneticPr fontId="3"/>
  </si>
  <si>
    <t>濁水処理工①</t>
    <rPh sb="0" eb="2">
      <t>ダクスイ</t>
    </rPh>
    <rPh sb="2" eb="4">
      <t>ショリ</t>
    </rPh>
    <rPh sb="4" eb="5">
      <t>コウ</t>
    </rPh>
    <phoneticPr fontId="3"/>
  </si>
  <si>
    <t>濁水処理工③</t>
    <rPh sb="0" eb="2">
      <t>ダクスイ</t>
    </rPh>
    <rPh sb="2" eb="4">
      <t>ショリ</t>
    </rPh>
    <rPh sb="4" eb="5">
      <t>コウ</t>
    </rPh>
    <phoneticPr fontId="3"/>
  </si>
  <si>
    <t>再生密粒度ｱｽｺﾝ　t=5㎝</t>
    <rPh sb="0" eb="2">
      <t>サイセイ</t>
    </rPh>
    <rPh sb="2" eb="3">
      <t>ミツ</t>
    </rPh>
    <rPh sb="3" eb="5">
      <t>リュウド</t>
    </rPh>
    <phoneticPr fontId="3"/>
  </si>
  <si>
    <t>濁水処理工④</t>
    <rPh sb="0" eb="2">
      <t>ダクスイ</t>
    </rPh>
    <rPh sb="2" eb="4">
      <t>ショリ</t>
    </rPh>
    <rPh sb="4" eb="5">
      <t>コウ</t>
    </rPh>
    <phoneticPr fontId="3"/>
  </si>
  <si>
    <t>給水工床掘③</t>
    <rPh sb="0" eb="2">
      <t>キュウスイ</t>
    </rPh>
    <rPh sb="2" eb="3">
      <t>コウ</t>
    </rPh>
    <rPh sb="3" eb="4">
      <t>トコ</t>
    </rPh>
    <rPh sb="4" eb="5">
      <t>ボ</t>
    </rPh>
    <phoneticPr fontId="3"/>
  </si>
  <si>
    <t>給水工砂埋め戻し③</t>
    <rPh sb="0" eb="2">
      <t>キュウスイ</t>
    </rPh>
    <rPh sb="2" eb="3">
      <t>コウ</t>
    </rPh>
    <rPh sb="3" eb="4">
      <t>スナ</t>
    </rPh>
    <rPh sb="4" eb="5">
      <t>ウ</t>
    </rPh>
    <rPh sb="6" eb="7">
      <t>モド</t>
    </rPh>
    <phoneticPr fontId="3"/>
  </si>
  <si>
    <t>給水工砕石埋め戻し③</t>
    <rPh sb="0" eb="2">
      <t>キュウスイ</t>
    </rPh>
    <rPh sb="2" eb="3">
      <t>コウ</t>
    </rPh>
    <rPh sb="3" eb="5">
      <t>サイセキ</t>
    </rPh>
    <rPh sb="5" eb="6">
      <t>ウ</t>
    </rPh>
    <rPh sb="7" eb="8">
      <t>モド</t>
    </rPh>
    <phoneticPr fontId="3"/>
  </si>
  <si>
    <t>基層工</t>
    <rPh sb="0" eb="2">
      <t>キソウ</t>
    </rPh>
    <rPh sb="2" eb="3">
      <t>コウ</t>
    </rPh>
    <phoneticPr fontId="3"/>
  </si>
  <si>
    <t>空気弁筐撤去工</t>
    <rPh sb="0" eb="2">
      <t>クウキ</t>
    </rPh>
    <rPh sb="2" eb="4">
      <t>ベンキョウ</t>
    </rPh>
    <rPh sb="4" eb="6">
      <t>テッキョ</t>
    </rPh>
    <rPh sb="6" eb="7">
      <t>コウ</t>
    </rPh>
    <phoneticPr fontId="3"/>
  </si>
  <si>
    <t>制水弁筐撤去工</t>
    <rPh sb="0" eb="2">
      <t>セイスイ</t>
    </rPh>
    <rPh sb="2" eb="4">
      <t>ベンキョウ</t>
    </rPh>
    <rPh sb="4" eb="6">
      <t>テッキョ</t>
    </rPh>
    <rPh sb="6" eb="7">
      <t>コウ</t>
    </rPh>
    <phoneticPr fontId="3"/>
  </si>
  <si>
    <t>制水弁筐（台座付）設置</t>
    <rPh sb="0" eb="2">
      <t>セイスイ</t>
    </rPh>
    <rPh sb="2" eb="3">
      <t>ベン</t>
    </rPh>
    <rPh sb="3" eb="4">
      <t>ガタミ</t>
    </rPh>
    <rPh sb="5" eb="7">
      <t>ダイザ</t>
    </rPh>
    <rPh sb="7" eb="8">
      <t>ツキ</t>
    </rPh>
    <rPh sb="9" eb="11">
      <t>セッチ</t>
    </rPh>
    <phoneticPr fontId="3"/>
  </si>
  <si>
    <t>給水工床掘④</t>
    <rPh sb="0" eb="2">
      <t>キュウスイ</t>
    </rPh>
    <rPh sb="2" eb="3">
      <t>コウ</t>
    </rPh>
    <rPh sb="3" eb="4">
      <t>トコ</t>
    </rPh>
    <rPh sb="4" eb="5">
      <t>ボ</t>
    </rPh>
    <phoneticPr fontId="3"/>
  </si>
  <si>
    <t>給水工砂埋め戻し④</t>
    <rPh sb="0" eb="2">
      <t>キュウスイ</t>
    </rPh>
    <rPh sb="2" eb="3">
      <t>コウ</t>
    </rPh>
    <rPh sb="3" eb="4">
      <t>スナ</t>
    </rPh>
    <rPh sb="4" eb="5">
      <t>ウ</t>
    </rPh>
    <rPh sb="6" eb="7">
      <t>モド</t>
    </rPh>
    <phoneticPr fontId="3"/>
  </si>
  <si>
    <t>給水工砕石埋め戻し④</t>
    <rPh sb="0" eb="2">
      <t>キュウスイ</t>
    </rPh>
    <rPh sb="2" eb="3">
      <t>コウ</t>
    </rPh>
    <rPh sb="3" eb="5">
      <t>サイセキ</t>
    </rPh>
    <rPh sb="5" eb="6">
      <t>ウ</t>
    </rPh>
    <rPh sb="7" eb="8">
      <t>モド</t>
    </rPh>
    <phoneticPr fontId="3"/>
  </si>
  <si>
    <t>50A</t>
    <phoneticPr fontId="3"/>
  </si>
  <si>
    <t>砕石埋め戻し①</t>
    <rPh sb="0" eb="2">
      <t>サイセキ</t>
    </rPh>
    <rPh sb="2" eb="3">
      <t>ウ</t>
    </rPh>
    <rPh sb="4" eb="5">
      <t>モド</t>
    </rPh>
    <phoneticPr fontId="3"/>
  </si>
  <si>
    <t>甲蓋撤去再設置工（700*500*140）VS600</t>
    <rPh sb="0" eb="1">
      <t>コウ</t>
    </rPh>
    <rPh sb="1" eb="2">
      <t>ブタ</t>
    </rPh>
    <rPh sb="2" eb="4">
      <t>テッキョ</t>
    </rPh>
    <rPh sb="4" eb="7">
      <t>サイセッチ</t>
    </rPh>
    <rPh sb="7" eb="8">
      <t>コウ</t>
    </rPh>
    <phoneticPr fontId="3"/>
  </si>
  <si>
    <t>甲蓋撤去再設置工（600*500*125）VS500</t>
    <rPh sb="0" eb="1">
      <t>コウ</t>
    </rPh>
    <rPh sb="1" eb="2">
      <t>ブタ</t>
    </rPh>
    <rPh sb="2" eb="4">
      <t>テッキョ</t>
    </rPh>
    <rPh sb="4" eb="7">
      <t>サイセッチ</t>
    </rPh>
    <rPh sb="7" eb="8">
      <t>コウ</t>
    </rPh>
    <phoneticPr fontId="3"/>
  </si>
  <si>
    <t>グレーチング撤去再設置工（700*1000*100）VS600</t>
    <rPh sb="6" eb="8">
      <t>テッキョ</t>
    </rPh>
    <rPh sb="8" eb="11">
      <t>サイセッチ</t>
    </rPh>
    <rPh sb="11" eb="12">
      <t>コウ</t>
    </rPh>
    <phoneticPr fontId="3"/>
  </si>
  <si>
    <t>グレーチング撤去再設置工（700*500*100）VS600</t>
    <rPh sb="6" eb="8">
      <t>テッキョ</t>
    </rPh>
    <rPh sb="8" eb="11">
      <t>サイセッチ</t>
    </rPh>
    <rPh sb="11" eb="12">
      <t>コウ</t>
    </rPh>
    <phoneticPr fontId="3"/>
  </si>
  <si>
    <t>グレーチング撤去再設置工（600*1000*90）VS500</t>
    <rPh sb="6" eb="8">
      <t>テッキョ</t>
    </rPh>
    <rPh sb="8" eb="11">
      <t>サイセッチ</t>
    </rPh>
    <rPh sb="11" eb="12">
      <t>コウ</t>
    </rPh>
    <phoneticPr fontId="3"/>
  </si>
  <si>
    <t>グレーチング撤去再設置工（300*1000*44）U300</t>
    <rPh sb="6" eb="8">
      <t>テッキョ</t>
    </rPh>
    <rPh sb="8" eb="11">
      <t>サイセッチ</t>
    </rPh>
    <rPh sb="11" eb="12">
      <t>コウ</t>
    </rPh>
    <phoneticPr fontId="3"/>
  </si>
  <si>
    <t>109.0kg</t>
    <phoneticPr fontId="3"/>
  </si>
  <si>
    <t>83.0kg</t>
    <phoneticPr fontId="3"/>
  </si>
  <si>
    <t>112.5kg</t>
    <phoneticPr fontId="3"/>
  </si>
  <si>
    <t>57.9kg</t>
    <phoneticPr fontId="3"/>
  </si>
  <si>
    <t>81.3kg</t>
    <phoneticPr fontId="3"/>
  </si>
  <si>
    <t>22.4kg</t>
    <phoneticPr fontId="3"/>
  </si>
  <si>
    <t>メカキャップP用</t>
    <rPh sb="7" eb="8">
      <t>ヨウ</t>
    </rPh>
    <phoneticPr fontId="3"/>
  </si>
  <si>
    <t>φ25*20</t>
    <phoneticPr fontId="3"/>
  </si>
  <si>
    <t>伸縮可とう離脱防止継手（キャップ）</t>
    <rPh sb="0" eb="2">
      <t>シンシュク</t>
    </rPh>
    <rPh sb="2" eb="3">
      <t>カ</t>
    </rPh>
    <rPh sb="5" eb="7">
      <t>リダツ</t>
    </rPh>
    <rPh sb="7" eb="9">
      <t>ボウシ</t>
    </rPh>
    <rPh sb="9" eb="11">
      <t>ツギテ</t>
    </rPh>
    <phoneticPr fontId="3"/>
  </si>
  <si>
    <t>床掘-(発生土埋め戻し)/0.9</t>
    <rPh sb="0" eb="1">
      <t>トコ</t>
    </rPh>
    <rPh sb="1" eb="2">
      <t>ボ</t>
    </rPh>
    <rPh sb="4" eb="6">
      <t>ハッセイ</t>
    </rPh>
    <rPh sb="6" eb="7">
      <t>ド</t>
    </rPh>
    <rPh sb="7" eb="8">
      <t>ウ</t>
    </rPh>
    <rPh sb="9" eb="10">
      <t>モド</t>
    </rPh>
    <phoneticPr fontId="3"/>
  </si>
  <si>
    <t>発生土埋め戻し合計</t>
    <rPh sb="0" eb="2">
      <t>ハッセイ</t>
    </rPh>
    <rPh sb="2" eb="3">
      <t>ド</t>
    </rPh>
    <rPh sb="3" eb="4">
      <t>ウ</t>
    </rPh>
    <rPh sb="5" eb="6">
      <t>モド</t>
    </rPh>
    <rPh sb="7" eb="9">
      <t>ゴウケイ</t>
    </rPh>
    <phoneticPr fontId="3"/>
  </si>
  <si>
    <t>残土処分</t>
    <rPh sb="0" eb="2">
      <t>ザンド</t>
    </rPh>
    <rPh sb="2" eb="4">
      <t>ショブン</t>
    </rPh>
    <phoneticPr fontId="3"/>
  </si>
  <si>
    <t>床掘合計</t>
    <rPh sb="2" eb="4">
      <t>ゴウケイ</t>
    </rPh>
    <phoneticPr fontId="3"/>
  </si>
  <si>
    <t>発生土埋め戻し⑥　単独施工φ50(As)</t>
    <rPh sb="0" eb="3">
      <t>ハッセイド</t>
    </rPh>
    <rPh sb="3" eb="4">
      <t>ウ</t>
    </rPh>
    <rPh sb="5" eb="6">
      <t>モド</t>
    </rPh>
    <rPh sb="9" eb="11">
      <t>タンドク</t>
    </rPh>
    <rPh sb="11" eb="13">
      <t>セコウ</t>
    </rPh>
    <phoneticPr fontId="3"/>
  </si>
  <si>
    <t>上層路盤工</t>
    <rPh sb="0" eb="2">
      <t>ジョウソウ</t>
    </rPh>
    <rPh sb="2" eb="4">
      <t>ロバン</t>
    </rPh>
    <rPh sb="4" eb="5">
      <t>コウ</t>
    </rPh>
    <phoneticPr fontId="3"/>
  </si>
  <si>
    <t>RC40-0　t=18㎝</t>
    <phoneticPr fontId="3"/>
  </si>
  <si>
    <t>450H　φ200</t>
    <phoneticPr fontId="3"/>
  </si>
  <si>
    <t>歩道給水施工延長①</t>
    <rPh sb="0" eb="2">
      <t>ホドウ</t>
    </rPh>
    <rPh sb="2" eb="4">
      <t>キュウスイ</t>
    </rPh>
    <rPh sb="4" eb="6">
      <t>セコウ</t>
    </rPh>
    <rPh sb="6" eb="8">
      <t>エンチョウ</t>
    </rPh>
    <phoneticPr fontId="3"/>
  </si>
  <si>
    <t>歩道給水施工延長②</t>
    <rPh sb="0" eb="2">
      <t>ホドウ</t>
    </rPh>
    <rPh sb="2" eb="4">
      <t>キュウスイ</t>
    </rPh>
    <rPh sb="4" eb="6">
      <t>セコウ</t>
    </rPh>
    <rPh sb="6" eb="8">
      <t>エンチョウ</t>
    </rPh>
    <phoneticPr fontId="3"/>
  </si>
  <si>
    <t>再生密粒度ｱｽｺﾝ　t=3㎝</t>
    <rPh sb="0" eb="2">
      <t>サイセイ</t>
    </rPh>
    <rPh sb="2" eb="3">
      <t>ミツ</t>
    </rPh>
    <rPh sb="3" eb="5">
      <t>リュウド</t>
    </rPh>
    <phoneticPr fontId="3"/>
  </si>
  <si>
    <t>再生粗粒度ｱｽｺﾝ　t=5㎝</t>
    <rPh sb="0" eb="2">
      <t>サイセイ</t>
    </rPh>
    <rPh sb="2" eb="5">
      <t>ソリュウド</t>
    </rPh>
    <phoneticPr fontId="3"/>
  </si>
  <si>
    <t>白線実線W=0.45m</t>
    <rPh sb="0" eb="2">
      <t>ハクセン</t>
    </rPh>
    <rPh sb="2" eb="4">
      <t>ジッセン</t>
    </rPh>
    <phoneticPr fontId="3"/>
  </si>
  <si>
    <t>高視認性黄線実線W=0.20m</t>
    <rPh sb="0" eb="1">
      <t>コウ</t>
    </rPh>
    <rPh sb="1" eb="4">
      <t>シニンセイ</t>
    </rPh>
    <rPh sb="4" eb="5">
      <t>コウ</t>
    </rPh>
    <rPh sb="5" eb="6">
      <t>セン</t>
    </rPh>
    <rPh sb="6" eb="8">
      <t>ジッセン</t>
    </rPh>
    <phoneticPr fontId="3"/>
  </si>
  <si>
    <t>SKXソケット</t>
    <phoneticPr fontId="3"/>
  </si>
  <si>
    <t>25A</t>
    <phoneticPr fontId="3"/>
  </si>
  <si>
    <t>SKXエルボ</t>
    <phoneticPr fontId="3"/>
  </si>
  <si>
    <t>床掘①</t>
    <rPh sb="0" eb="2">
      <t>トコボリ</t>
    </rPh>
    <phoneticPr fontId="3"/>
  </si>
  <si>
    <t>発生土処分</t>
    <rPh sb="0" eb="3">
      <t>ハッセイド</t>
    </rPh>
    <rPh sb="3" eb="5">
      <t>ショブン</t>
    </rPh>
    <phoneticPr fontId="3"/>
  </si>
  <si>
    <t>現場状況考慮</t>
    <rPh sb="0" eb="2">
      <t>ゲンバ</t>
    </rPh>
    <rPh sb="2" eb="4">
      <t>ジョウキョウ</t>
    </rPh>
    <rPh sb="4" eb="6">
      <t>コウリョ</t>
    </rPh>
    <phoneticPr fontId="3"/>
  </si>
  <si>
    <t>再生密粒度ｱｽｺﾝ</t>
    <rPh sb="0" eb="5">
      <t>サイセイミツリュウド</t>
    </rPh>
    <phoneticPr fontId="3"/>
  </si>
  <si>
    <t>材料</t>
    <rPh sb="0" eb="2">
      <t>ザイリョウ</t>
    </rPh>
    <phoneticPr fontId="3"/>
  </si>
  <si>
    <t>t</t>
    <phoneticPr fontId="3"/>
  </si>
  <si>
    <t>砂埋め戻し①</t>
    <rPh sb="0" eb="1">
      <t>スナ</t>
    </rPh>
    <rPh sb="1" eb="2">
      <t>ウ</t>
    </rPh>
    <rPh sb="3" eb="4">
      <t>モド</t>
    </rPh>
    <phoneticPr fontId="3"/>
  </si>
  <si>
    <t>+1</t>
    <phoneticPr fontId="3"/>
  </si>
  <si>
    <t>=2</t>
    <phoneticPr fontId="3"/>
  </si>
  <si>
    <t>VP管切断工</t>
    <rPh sb="3" eb="5">
      <t>セツダン</t>
    </rPh>
    <rPh sb="5" eb="6">
      <t>コウ</t>
    </rPh>
    <phoneticPr fontId="3"/>
  </si>
  <si>
    <t>ソフトシール仕切り弁（7.5Ｋ）両ポリエチレン挿し口</t>
    <rPh sb="6" eb="8">
      <t>シキ</t>
    </rPh>
    <rPh sb="9" eb="10">
      <t>ベン</t>
    </rPh>
    <rPh sb="16" eb="17">
      <t>リョウ</t>
    </rPh>
    <rPh sb="23" eb="24">
      <t>サ</t>
    </rPh>
    <rPh sb="25" eb="26">
      <t>クチ</t>
    </rPh>
    <phoneticPr fontId="3"/>
  </si>
  <si>
    <t>ポリエチレン管（融着接合）継手工</t>
    <phoneticPr fontId="3"/>
  </si>
  <si>
    <t>メカフランジPP用</t>
    <rPh sb="8" eb="9">
      <t>ヨウ</t>
    </rPh>
    <phoneticPr fontId="3"/>
  </si>
  <si>
    <t>フランジ継手工</t>
    <rPh sb="4" eb="6">
      <t>ツギテ</t>
    </rPh>
    <rPh sb="6" eb="7">
      <t>コウ</t>
    </rPh>
    <phoneticPr fontId="3"/>
  </si>
  <si>
    <t>フランジ接合材</t>
    <rPh sb="4" eb="6">
      <t>セツゴウ</t>
    </rPh>
    <rPh sb="6" eb="7">
      <t>ザイ</t>
    </rPh>
    <phoneticPr fontId="3"/>
  </si>
  <si>
    <t>EFソケット</t>
    <phoneticPr fontId="3"/>
  </si>
  <si>
    <t>単独施工φ100</t>
    <rPh sb="0" eb="2">
      <t>タンドク</t>
    </rPh>
    <rPh sb="2" eb="4">
      <t>セコウ</t>
    </rPh>
    <phoneticPr fontId="3"/>
  </si>
  <si>
    <t>歩道給水施工延長③</t>
    <rPh sb="0" eb="2">
      <t>ホドウ</t>
    </rPh>
    <rPh sb="2" eb="4">
      <t>キュウスイ</t>
    </rPh>
    <rPh sb="4" eb="6">
      <t>セコウ</t>
    </rPh>
    <rPh sb="6" eb="8">
      <t>エンチョウ</t>
    </rPh>
    <phoneticPr fontId="3"/>
  </si>
  <si>
    <t>給水工床掘⑤</t>
    <rPh sb="0" eb="2">
      <t>キュウスイ</t>
    </rPh>
    <rPh sb="2" eb="3">
      <t>コウ</t>
    </rPh>
    <rPh sb="3" eb="4">
      <t>トコ</t>
    </rPh>
    <rPh sb="4" eb="5">
      <t>ボ</t>
    </rPh>
    <phoneticPr fontId="3"/>
  </si>
  <si>
    <t>給水工砂埋め戻し⑤</t>
    <rPh sb="0" eb="2">
      <t>キュウスイ</t>
    </rPh>
    <rPh sb="2" eb="3">
      <t>コウ</t>
    </rPh>
    <rPh sb="3" eb="4">
      <t>スナ</t>
    </rPh>
    <rPh sb="4" eb="5">
      <t>ウ</t>
    </rPh>
    <rPh sb="6" eb="7">
      <t>モド</t>
    </rPh>
    <phoneticPr fontId="3"/>
  </si>
  <si>
    <t>給水工砕石埋め戻し⑤</t>
    <rPh sb="0" eb="2">
      <t>キュウスイ</t>
    </rPh>
    <rPh sb="2" eb="3">
      <t>コウ</t>
    </rPh>
    <rPh sb="3" eb="5">
      <t>サイセキ</t>
    </rPh>
    <rPh sb="5" eb="6">
      <t>ウ</t>
    </rPh>
    <rPh sb="7" eb="8">
      <t>モド</t>
    </rPh>
    <phoneticPr fontId="3"/>
  </si>
  <si>
    <t>給水工砕石埋め戻し⑥</t>
    <rPh sb="0" eb="2">
      <t>キュウスイ</t>
    </rPh>
    <rPh sb="2" eb="3">
      <t>コウ</t>
    </rPh>
    <rPh sb="3" eb="5">
      <t>サイセキ</t>
    </rPh>
    <rPh sb="5" eb="6">
      <t>ウ</t>
    </rPh>
    <rPh sb="7" eb="8">
      <t>モド</t>
    </rPh>
    <phoneticPr fontId="3"/>
  </si>
  <si>
    <t>ｱｽﾌｧﾙﾄ舗装版厚　t=5㎝</t>
    <rPh sb="6" eb="8">
      <t>ホソウ</t>
    </rPh>
    <rPh sb="8" eb="9">
      <t>バン</t>
    </rPh>
    <rPh sb="9" eb="10">
      <t>アツ</t>
    </rPh>
    <phoneticPr fontId="3"/>
  </si>
  <si>
    <t>M40-0　t=15㎝</t>
    <phoneticPr fontId="3"/>
  </si>
  <si>
    <t>ｺﾝｸﾘｰﾄ舗装版厚　t=15㎝</t>
    <rPh sb="6" eb="8">
      <t>ホソウ</t>
    </rPh>
    <rPh sb="8" eb="9">
      <t>バン</t>
    </rPh>
    <rPh sb="9" eb="10">
      <t>アツ</t>
    </rPh>
    <phoneticPr fontId="3"/>
  </si>
  <si>
    <t>ｺﾝｸﾘｰﾄ 18-4-40　ｔ=15cm</t>
    <phoneticPr fontId="3"/>
  </si>
  <si>
    <t>メクラフランジ</t>
    <phoneticPr fontId="3"/>
  </si>
  <si>
    <t>床掘②</t>
    <rPh sb="0" eb="2">
      <t>トコボリ</t>
    </rPh>
    <phoneticPr fontId="3"/>
  </si>
  <si>
    <t>砕石埋め戻し②</t>
    <rPh sb="0" eb="2">
      <t>サイセキ</t>
    </rPh>
    <rPh sb="2" eb="3">
      <t>ウ</t>
    </rPh>
    <rPh sb="4" eb="5">
      <t>モド</t>
    </rPh>
    <phoneticPr fontId="3"/>
  </si>
  <si>
    <t>砂埋め戻し②</t>
    <rPh sb="0" eb="1">
      <t>スナ</t>
    </rPh>
    <rPh sb="1" eb="2">
      <t>ウ</t>
    </rPh>
    <rPh sb="3" eb="4">
      <t>モド</t>
    </rPh>
    <phoneticPr fontId="3"/>
  </si>
  <si>
    <t>発生土埋め戻し①</t>
    <rPh sb="0" eb="3">
      <t>ハッセイド</t>
    </rPh>
    <rPh sb="3" eb="4">
      <t>ウ</t>
    </rPh>
    <rPh sb="5" eb="6">
      <t>モド</t>
    </rPh>
    <phoneticPr fontId="3"/>
  </si>
  <si>
    <t>発生土埋め戻し②</t>
    <rPh sb="0" eb="3">
      <t>ハッセイド</t>
    </rPh>
    <rPh sb="3" eb="4">
      <t>ウ</t>
    </rPh>
    <rPh sb="5" eb="6">
      <t>モド</t>
    </rPh>
    <phoneticPr fontId="3"/>
  </si>
  <si>
    <t>塩ビ用ﾒｶｷｬｯﾌﾟ</t>
    <rPh sb="0" eb="1">
      <t>エン</t>
    </rPh>
    <rPh sb="2" eb="3">
      <t>ヨウ</t>
    </rPh>
    <phoneticPr fontId="3"/>
  </si>
  <si>
    <t>床掘・残土処分⑩　単独施工φ100</t>
    <rPh sb="0" eb="1">
      <t>トコ</t>
    </rPh>
    <rPh sb="1" eb="2">
      <t>ボ</t>
    </rPh>
    <rPh sb="3" eb="5">
      <t>ザンド</t>
    </rPh>
    <rPh sb="5" eb="7">
      <t>ショブン</t>
    </rPh>
    <rPh sb="9" eb="11">
      <t>タンドク</t>
    </rPh>
    <rPh sb="11" eb="13">
      <t>セコウ</t>
    </rPh>
    <phoneticPr fontId="3"/>
  </si>
  <si>
    <t>砂埋め戻し⑩　単独施工φ100</t>
    <rPh sb="0" eb="1">
      <t>スナ</t>
    </rPh>
    <rPh sb="1" eb="2">
      <t>ウ</t>
    </rPh>
    <rPh sb="3" eb="4">
      <t>モド</t>
    </rPh>
    <rPh sb="7" eb="9">
      <t>タンドク</t>
    </rPh>
    <rPh sb="9" eb="11">
      <t>セコウ</t>
    </rPh>
    <phoneticPr fontId="3"/>
  </si>
  <si>
    <t>砕石埋め戻し⑩　単独施工φ100</t>
    <rPh sb="0" eb="2">
      <t>サイセキ</t>
    </rPh>
    <rPh sb="2" eb="3">
      <t>ウ</t>
    </rPh>
    <rPh sb="4" eb="5">
      <t>モド</t>
    </rPh>
    <rPh sb="8" eb="10">
      <t>タンドク</t>
    </rPh>
    <rPh sb="10" eb="12">
      <t>セコウ</t>
    </rPh>
    <phoneticPr fontId="3"/>
  </si>
  <si>
    <t>ｺﾝｸﾘｰﾄ舗装版厚　t=15㎝(0.023×0.15×45.6)</t>
    <rPh sb="6" eb="8">
      <t>ホソウ</t>
    </rPh>
    <rPh sb="8" eb="9">
      <t>バン</t>
    </rPh>
    <rPh sb="9" eb="10">
      <t>アツ</t>
    </rPh>
    <phoneticPr fontId="3"/>
  </si>
  <si>
    <t>施工延長⑩(市道大草1号車道)</t>
    <rPh sb="0" eb="2">
      <t>セコウ</t>
    </rPh>
    <rPh sb="2" eb="4">
      <t>エンチョウ</t>
    </rPh>
    <phoneticPr fontId="3"/>
  </si>
  <si>
    <t>床掘・残土処分⑪　単独施工φ100</t>
    <rPh sb="0" eb="1">
      <t>トコ</t>
    </rPh>
    <rPh sb="1" eb="2">
      <t>ボ</t>
    </rPh>
    <rPh sb="3" eb="5">
      <t>ザンド</t>
    </rPh>
    <rPh sb="5" eb="7">
      <t>ショブン</t>
    </rPh>
    <rPh sb="9" eb="11">
      <t>タンドク</t>
    </rPh>
    <rPh sb="11" eb="13">
      <t>セコウ</t>
    </rPh>
    <phoneticPr fontId="3"/>
  </si>
  <si>
    <t>砂埋め戻し⑪　単独施工φ100</t>
    <rPh sb="0" eb="1">
      <t>スナ</t>
    </rPh>
    <rPh sb="1" eb="2">
      <t>ウ</t>
    </rPh>
    <rPh sb="3" eb="4">
      <t>モド</t>
    </rPh>
    <rPh sb="7" eb="9">
      <t>タンドク</t>
    </rPh>
    <rPh sb="9" eb="11">
      <t>セコウ</t>
    </rPh>
    <phoneticPr fontId="3"/>
  </si>
  <si>
    <t>砕石埋め戻し⑪　単独施工φ100</t>
    <rPh sb="0" eb="2">
      <t>サイセキ</t>
    </rPh>
    <rPh sb="2" eb="3">
      <t>ウ</t>
    </rPh>
    <rPh sb="4" eb="5">
      <t>モド</t>
    </rPh>
    <rPh sb="8" eb="10">
      <t>タンドク</t>
    </rPh>
    <rPh sb="10" eb="12">
      <t>セコウ</t>
    </rPh>
    <phoneticPr fontId="3"/>
  </si>
  <si>
    <t>舗装版切断工⑤</t>
    <rPh sb="0" eb="2">
      <t>ホソウ</t>
    </rPh>
    <rPh sb="2" eb="3">
      <t>バン</t>
    </rPh>
    <rPh sb="3" eb="5">
      <t>セツダン</t>
    </rPh>
    <rPh sb="5" eb="6">
      <t>コウ</t>
    </rPh>
    <phoneticPr fontId="3"/>
  </si>
  <si>
    <t>濁水処理工⑤</t>
    <rPh sb="0" eb="2">
      <t>ダクスイ</t>
    </rPh>
    <rPh sb="2" eb="4">
      <t>ショリ</t>
    </rPh>
    <rPh sb="4" eb="5">
      <t>コウ</t>
    </rPh>
    <phoneticPr fontId="3"/>
  </si>
  <si>
    <t>ｱｽﾌｧﾙﾄ舗装版厚　t=5㎝(0.023×0.05×26.2)</t>
    <phoneticPr fontId="3"/>
  </si>
  <si>
    <t>舗装版直接掘削積込⑤</t>
    <rPh sb="0" eb="2">
      <t>ホソウ</t>
    </rPh>
    <rPh sb="2" eb="3">
      <t>バン</t>
    </rPh>
    <rPh sb="3" eb="5">
      <t>チョクセツ</t>
    </rPh>
    <rPh sb="5" eb="7">
      <t>クッサク</t>
    </rPh>
    <rPh sb="7" eb="9">
      <t>ツミコミ</t>
    </rPh>
    <phoneticPr fontId="3"/>
  </si>
  <si>
    <t>廃材運搬・処分⑤</t>
    <rPh sb="0" eb="2">
      <t>ハイザイ</t>
    </rPh>
    <rPh sb="2" eb="4">
      <t>ウンパン</t>
    </rPh>
    <rPh sb="5" eb="7">
      <t>ショブン</t>
    </rPh>
    <phoneticPr fontId="3"/>
  </si>
  <si>
    <t>舗装版切断工⑥</t>
    <rPh sb="0" eb="2">
      <t>ホソウ</t>
    </rPh>
    <rPh sb="2" eb="3">
      <t>バン</t>
    </rPh>
    <rPh sb="3" eb="5">
      <t>セツダン</t>
    </rPh>
    <rPh sb="5" eb="6">
      <t>コウ</t>
    </rPh>
    <phoneticPr fontId="3"/>
  </si>
  <si>
    <t>濁水処理工⑥</t>
    <rPh sb="0" eb="2">
      <t>ダクスイ</t>
    </rPh>
    <rPh sb="2" eb="4">
      <t>ショリ</t>
    </rPh>
    <rPh sb="4" eb="5">
      <t>コウ</t>
    </rPh>
    <phoneticPr fontId="3"/>
  </si>
  <si>
    <t>ｱｽﾌｧﾙﾄ舗装版厚　t=5㎝(0.023×0.05×48)</t>
    <phoneticPr fontId="3"/>
  </si>
  <si>
    <t>舗装版直接掘削積込⑥</t>
    <rPh sb="0" eb="2">
      <t>ホソウ</t>
    </rPh>
    <rPh sb="2" eb="3">
      <t>バン</t>
    </rPh>
    <rPh sb="3" eb="5">
      <t>チョクセツ</t>
    </rPh>
    <rPh sb="5" eb="7">
      <t>クッサク</t>
    </rPh>
    <rPh sb="7" eb="9">
      <t>ツミコミ</t>
    </rPh>
    <phoneticPr fontId="3"/>
  </si>
  <si>
    <t>廃材運搬・処分⑥</t>
    <rPh sb="0" eb="2">
      <t>ハイザイ</t>
    </rPh>
    <rPh sb="2" eb="4">
      <t>ウンパン</t>
    </rPh>
    <rPh sb="5" eb="7">
      <t>ショブン</t>
    </rPh>
    <phoneticPr fontId="3"/>
  </si>
  <si>
    <t>ｱｽﾌｧﾙﾄ舗装復旧（機械施工）⑤仮々・本</t>
    <rPh sb="6" eb="8">
      <t>ホソウ</t>
    </rPh>
    <rPh sb="8" eb="10">
      <t>フッキュウ</t>
    </rPh>
    <rPh sb="11" eb="13">
      <t>キカイ</t>
    </rPh>
    <rPh sb="17" eb="18">
      <t>カリ</t>
    </rPh>
    <phoneticPr fontId="3"/>
  </si>
  <si>
    <t>ｍ</t>
    <phoneticPr fontId="3"/>
  </si>
  <si>
    <t>給水工砕石埋め戻し⑦</t>
    <rPh sb="0" eb="2">
      <t>キュウスイ</t>
    </rPh>
    <rPh sb="2" eb="3">
      <t>コウ</t>
    </rPh>
    <rPh sb="3" eb="5">
      <t>サイセキ</t>
    </rPh>
    <rPh sb="5" eb="6">
      <t>ウ</t>
    </rPh>
    <rPh sb="7" eb="8">
      <t>モド</t>
    </rPh>
    <phoneticPr fontId="3"/>
  </si>
  <si>
    <t>舗装版掘削分類⑤(大草54号線)</t>
    <rPh sb="0" eb="2">
      <t>ホソウ</t>
    </rPh>
    <rPh sb="2" eb="3">
      <t>バン</t>
    </rPh>
    <rPh sb="3" eb="5">
      <t>クッサク</t>
    </rPh>
    <rPh sb="5" eb="7">
      <t>ブンルイ</t>
    </rPh>
    <rPh sb="9" eb="11">
      <t>オオクサ</t>
    </rPh>
    <rPh sb="13" eb="15">
      <t>ゴウセン</t>
    </rPh>
    <phoneticPr fontId="3"/>
  </si>
  <si>
    <t>舗装版掘削分類⑥(その他車道・車乗入部)</t>
    <rPh sb="0" eb="2">
      <t>ホソウ</t>
    </rPh>
    <rPh sb="2" eb="3">
      <t>バン</t>
    </rPh>
    <rPh sb="3" eb="5">
      <t>クッサク</t>
    </rPh>
    <rPh sb="5" eb="7">
      <t>ブンルイ</t>
    </rPh>
    <rPh sb="11" eb="12">
      <t>ホカ</t>
    </rPh>
    <rPh sb="12" eb="14">
      <t>シャドウ</t>
    </rPh>
    <rPh sb="15" eb="16">
      <t>クルマ</t>
    </rPh>
    <rPh sb="16" eb="18">
      <t>ノリイレ</t>
    </rPh>
    <rPh sb="18" eb="19">
      <t>ブ</t>
    </rPh>
    <phoneticPr fontId="3"/>
  </si>
  <si>
    <t>舗装版掘削分類⑦(ｺﾝｸﾘｰﾄ舗装)</t>
    <rPh sb="0" eb="2">
      <t>ホソウ</t>
    </rPh>
    <rPh sb="2" eb="3">
      <t>バン</t>
    </rPh>
    <rPh sb="3" eb="5">
      <t>クッサク</t>
    </rPh>
    <rPh sb="5" eb="7">
      <t>ブンルイ</t>
    </rPh>
    <rPh sb="15" eb="17">
      <t>ホソウ</t>
    </rPh>
    <phoneticPr fontId="3"/>
  </si>
  <si>
    <t>舗装版切断工⑦</t>
    <rPh sb="0" eb="2">
      <t>ホソウ</t>
    </rPh>
    <rPh sb="2" eb="3">
      <t>バン</t>
    </rPh>
    <rPh sb="3" eb="5">
      <t>セツダン</t>
    </rPh>
    <rPh sb="5" eb="6">
      <t>コウ</t>
    </rPh>
    <phoneticPr fontId="3"/>
  </si>
  <si>
    <t>濁水処理工⑦</t>
    <rPh sb="0" eb="2">
      <t>ダクスイ</t>
    </rPh>
    <rPh sb="2" eb="4">
      <t>ショリ</t>
    </rPh>
    <rPh sb="4" eb="5">
      <t>コウ</t>
    </rPh>
    <phoneticPr fontId="3"/>
  </si>
  <si>
    <t>舗装版直接掘削積込⑦</t>
    <rPh sb="0" eb="2">
      <t>ホソウ</t>
    </rPh>
    <rPh sb="2" eb="3">
      <t>バン</t>
    </rPh>
    <rPh sb="3" eb="5">
      <t>チョクセツ</t>
    </rPh>
    <rPh sb="5" eb="7">
      <t>クッサク</t>
    </rPh>
    <rPh sb="7" eb="9">
      <t>ツミコミ</t>
    </rPh>
    <phoneticPr fontId="3"/>
  </si>
  <si>
    <t>廃材運搬・処分⑦</t>
    <rPh sb="0" eb="2">
      <t>ハイザイ</t>
    </rPh>
    <rPh sb="2" eb="4">
      <t>ウンパン</t>
    </rPh>
    <rPh sb="5" eb="7">
      <t>ショブン</t>
    </rPh>
    <phoneticPr fontId="3"/>
  </si>
  <si>
    <t xml:space="preserve">施工延長⑫(大草54号線車道) </t>
    <rPh sb="0" eb="2">
      <t>セコウ</t>
    </rPh>
    <rPh sb="2" eb="4">
      <t>エンチョウ</t>
    </rPh>
    <rPh sb="6" eb="8">
      <t>オオクサ</t>
    </rPh>
    <rPh sb="10" eb="12">
      <t>ゴウセン</t>
    </rPh>
    <rPh sb="12" eb="14">
      <t>シャドウ</t>
    </rPh>
    <phoneticPr fontId="3"/>
  </si>
  <si>
    <t>床掘・残土処分⑫　単独施工φ100</t>
    <rPh sb="0" eb="1">
      <t>トコ</t>
    </rPh>
    <rPh sb="1" eb="2">
      <t>ボ</t>
    </rPh>
    <rPh sb="3" eb="5">
      <t>ザンド</t>
    </rPh>
    <rPh sb="5" eb="7">
      <t>ショブン</t>
    </rPh>
    <rPh sb="9" eb="11">
      <t>タンドク</t>
    </rPh>
    <rPh sb="11" eb="13">
      <t>セコウ</t>
    </rPh>
    <phoneticPr fontId="3"/>
  </si>
  <si>
    <t>施工延長⑪(市道大草1号車道)仮設同時施工</t>
    <rPh sb="0" eb="2">
      <t>セコウ</t>
    </rPh>
    <rPh sb="2" eb="4">
      <t>エンチョウ</t>
    </rPh>
    <rPh sb="15" eb="17">
      <t>カセツ</t>
    </rPh>
    <rPh sb="17" eb="19">
      <t>ドウジ</t>
    </rPh>
    <rPh sb="19" eb="21">
      <t>セコウ</t>
    </rPh>
    <phoneticPr fontId="3"/>
  </si>
  <si>
    <t>砂埋め戻し⑫　単独施工φ100</t>
    <rPh sb="0" eb="1">
      <t>スナ</t>
    </rPh>
    <rPh sb="1" eb="2">
      <t>ウ</t>
    </rPh>
    <rPh sb="3" eb="4">
      <t>モド</t>
    </rPh>
    <rPh sb="7" eb="9">
      <t>タンドク</t>
    </rPh>
    <rPh sb="9" eb="11">
      <t>セコウ</t>
    </rPh>
    <phoneticPr fontId="3"/>
  </si>
  <si>
    <t>ｱｽﾌｧﾙﾄ舗装復旧（機械施工）⑥仮々・本</t>
    <rPh sb="6" eb="8">
      <t>ホソウ</t>
    </rPh>
    <rPh sb="8" eb="10">
      <t>フッキュウ</t>
    </rPh>
    <rPh sb="11" eb="13">
      <t>キカイ</t>
    </rPh>
    <rPh sb="17" eb="18">
      <t>カリ</t>
    </rPh>
    <phoneticPr fontId="3"/>
  </si>
  <si>
    <t>ｺﾝｸﾘｰﾄ舗装復旧(人力打設)⑦</t>
    <rPh sb="6" eb="8">
      <t>ホソウ</t>
    </rPh>
    <rPh sb="8" eb="10">
      <t>フッキュウ</t>
    </rPh>
    <rPh sb="11" eb="13">
      <t>ジンリキ</t>
    </rPh>
    <rPh sb="13" eb="15">
      <t>ダセツ</t>
    </rPh>
    <phoneticPr fontId="3"/>
  </si>
  <si>
    <t>ｺﾝｸﾘｰﾄ舗装版厚</t>
    <rPh sb="6" eb="8">
      <t>ホソウ</t>
    </rPh>
    <rPh sb="8" eb="9">
      <t>バン</t>
    </rPh>
    <rPh sb="9" eb="10">
      <t>アツ</t>
    </rPh>
    <phoneticPr fontId="3"/>
  </si>
  <si>
    <t>ｱｽﾌｧﾙﾄ舗装工（人力施工）仮々・本</t>
    <rPh sb="6" eb="8">
      <t>ホソウ</t>
    </rPh>
    <rPh sb="8" eb="9">
      <t>コウ</t>
    </rPh>
    <phoneticPr fontId="3"/>
  </si>
  <si>
    <t>ｱｽﾌｧﾙﾄ舗装工（人力施工）仮々・仮</t>
    <rPh sb="6" eb="8">
      <t>ホソウ</t>
    </rPh>
    <rPh sb="8" eb="9">
      <t>コウ</t>
    </rPh>
    <rPh sb="18" eb="19">
      <t>カリ</t>
    </rPh>
    <phoneticPr fontId="3"/>
  </si>
  <si>
    <t>φ200</t>
    <phoneticPr fontId="3"/>
  </si>
  <si>
    <t>個</t>
    <rPh sb="0" eb="1">
      <t>コ</t>
    </rPh>
    <phoneticPr fontId="3"/>
  </si>
  <si>
    <t>閉止フランジ</t>
    <rPh sb="0" eb="2">
      <t>ヘイシ</t>
    </rPh>
    <phoneticPr fontId="3"/>
  </si>
  <si>
    <t>鋳鉄管切断工</t>
    <phoneticPr fontId="3"/>
  </si>
  <si>
    <t>口</t>
    <rPh sb="0" eb="1">
      <t>クチ</t>
    </rPh>
    <phoneticPr fontId="3"/>
  </si>
  <si>
    <t>φ200</t>
    <phoneticPr fontId="3"/>
  </si>
  <si>
    <t>閉止フランジ</t>
    <rPh sb="0" eb="2">
      <t>ヘイシ</t>
    </rPh>
    <phoneticPr fontId="3"/>
  </si>
  <si>
    <t>φ200　</t>
    <phoneticPr fontId="3"/>
  </si>
  <si>
    <t>単独施工φ200</t>
    <rPh sb="0" eb="2">
      <t>タンドク</t>
    </rPh>
    <rPh sb="2" eb="4">
      <t>セコウ</t>
    </rPh>
    <phoneticPr fontId="3"/>
  </si>
  <si>
    <t>床掘・残土処分⑨　単独施工φ200</t>
    <rPh sb="0" eb="1">
      <t>トコ</t>
    </rPh>
    <rPh sb="1" eb="2">
      <t>ボ</t>
    </rPh>
    <rPh sb="3" eb="5">
      <t>ザンド</t>
    </rPh>
    <rPh sb="5" eb="7">
      <t>ショブン</t>
    </rPh>
    <rPh sb="9" eb="11">
      <t>タンドク</t>
    </rPh>
    <rPh sb="11" eb="13">
      <t>セコウ</t>
    </rPh>
    <phoneticPr fontId="3"/>
  </si>
  <si>
    <t>砂埋め戻し⑨　単独施工φ200</t>
    <rPh sb="0" eb="1">
      <t>スナ</t>
    </rPh>
    <rPh sb="1" eb="2">
      <t>ウ</t>
    </rPh>
    <rPh sb="3" eb="4">
      <t>モド</t>
    </rPh>
    <rPh sb="7" eb="9">
      <t>タンドク</t>
    </rPh>
    <rPh sb="9" eb="11">
      <t>セコウ</t>
    </rPh>
    <phoneticPr fontId="3"/>
  </si>
  <si>
    <t>砕石埋め戻し⑧　単独施工φ200</t>
    <rPh sb="0" eb="2">
      <t>サイセキ</t>
    </rPh>
    <rPh sb="2" eb="3">
      <t>ウ</t>
    </rPh>
    <rPh sb="4" eb="5">
      <t>モド</t>
    </rPh>
    <rPh sb="8" eb="10">
      <t>タンドク</t>
    </rPh>
    <rPh sb="10" eb="12">
      <t>セコウ</t>
    </rPh>
    <phoneticPr fontId="3"/>
  </si>
  <si>
    <t>砕石埋め戻し⑨　単独施工φ200</t>
    <rPh sb="0" eb="2">
      <t>サイセキ</t>
    </rPh>
    <rPh sb="2" eb="3">
      <t>ウ</t>
    </rPh>
    <rPh sb="4" eb="5">
      <t>モド</t>
    </rPh>
    <rPh sb="8" eb="10">
      <t>タンドク</t>
    </rPh>
    <rPh sb="10" eb="12">
      <t>セコウ</t>
    </rPh>
    <phoneticPr fontId="3"/>
  </si>
  <si>
    <t>舗装版掘削分類④(ｺﾝｸﾘｰﾄ舗装)</t>
    <rPh sb="0" eb="2">
      <t>ホソウ</t>
    </rPh>
    <rPh sb="2" eb="3">
      <t>バン</t>
    </rPh>
    <rPh sb="3" eb="5">
      <t>クッサク</t>
    </rPh>
    <rPh sb="5" eb="7">
      <t>ブンルイ</t>
    </rPh>
    <rPh sb="15" eb="17">
      <t>ホソウ</t>
    </rPh>
    <phoneticPr fontId="3"/>
  </si>
  <si>
    <t>ｺﾝｸﾘｰﾄ舗装版厚　t=12㎝(0.023×0.12×12)</t>
    <phoneticPr fontId="3"/>
  </si>
  <si>
    <t>ｱｽﾌｧﾙﾄ舗装復旧（人力施工）③仮々・本</t>
    <rPh sb="6" eb="8">
      <t>ホソウ</t>
    </rPh>
    <rPh sb="8" eb="10">
      <t>フッキュウ</t>
    </rPh>
    <rPh sb="20" eb="21">
      <t>ホン</t>
    </rPh>
    <phoneticPr fontId="3"/>
  </si>
  <si>
    <t>ｺﾝｸﾘｰﾄ舗装復旧(人力打設) ④</t>
    <rPh sb="6" eb="8">
      <t>ホソウ</t>
    </rPh>
    <rPh sb="8" eb="10">
      <t>フッキュウ</t>
    </rPh>
    <rPh sb="11" eb="13">
      <t>ジンリキ</t>
    </rPh>
    <rPh sb="13" eb="15">
      <t>ダセツ</t>
    </rPh>
    <phoneticPr fontId="3"/>
  </si>
  <si>
    <t>ｺﾝｸﾘｰﾄ 18-4-40　ｔ=12cm</t>
    <phoneticPr fontId="3"/>
  </si>
  <si>
    <t>舗装版掘削分類③(国道141号線歩道乗入部)</t>
    <rPh sb="0" eb="2">
      <t>ホソウ</t>
    </rPh>
    <rPh sb="2" eb="3">
      <t>バン</t>
    </rPh>
    <rPh sb="3" eb="5">
      <t>クッサク</t>
    </rPh>
    <rPh sb="5" eb="7">
      <t>ブンルイ</t>
    </rPh>
    <rPh sb="18" eb="19">
      <t>ノ</t>
    </rPh>
    <rPh sb="19" eb="20">
      <t>イ</t>
    </rPh>
    <rPh sb="20" eb="21">
      <t>ブ</t>
    </rPh>
    <phoneticPr fontId="3"/>
  </si>
  <si>
    <t>施工延長⑨(国道141号歩道乗入部)</t>
    <rPh sb="0" eb="2">
      <t>セコウ</t>
    </rPh>
    <rPh sb="2" eb="4">
      <t>エンチョウ</t>
    </rPh>
    <rPh sb="6" eb="8">
      <t>コクドウ</t>
    </rPh>
    <rPh sb="11" eb="12">
      <t>ゴウ</t>
    </rPh>
    <rPh sb="12" eb="14">
      <t>ホドウ</t>
    </rPh>
    <rPh sb="14" eb="15">
      <t>ノ</t>
    </rPh>
    <rPh sb="15" eb="16">
      <t>イ</t>
    </rPh>
    <rPh sb="16" eb="17">
      <t>ブ</t>
    </rPh>
    <phoneticPr fontId="3"/>
  </si>
  <si>
    <t>ｺﾝｸﾘｰﾄ舗装版厚　t=12㎝</t>
    <rPh sb="6" eb="8">
      <t>ホソウ</t>
    </rPh>
    <rPh sb="8" eb="9">
      <t>バン</t>
    </rPh>
    <rPh sb="9" eb="10">
      <t>アツ</t>
    </rPh>
    <phoneticPr fontId="3"/>
  </si>
  <si>
    <t>鋳鉄管吊上げ積込み工</t>
    <rPh sb="3" eb="4">
      <t>ツリ</t>
    </rPh>
    <rPh sb="4" eb="5">
      <t>ア</t>
    </rPh>
    <rPh sb="6" eb="7">
      <t>ツ</t>
    </rPh>
    <rPh sb="7" eb="8">
      <t>コ</t>
    </rPh>
    <rPh sb="9" eb="10">
      <t>コウ</t>
    </rPh>
    <phoneticPr fontId="3"/>
  </si>
  <si>
    <t>ｍ</t>
    <phoneticPr fontId="3"/>
  </si>
  <si>
    <t>ｱｽﾌｧﾙﾄ舗装版厚　t=5㎝(0.023×0.05×96.8)</t>
    <phoneticPr fontId="3"/>
  </si>
  <si>
    <t>ｱｽﾌｧﾙﾄ舗装版厚　t=5㎝(0.023×0.05×16)</t>
    <phoneticPr fontId="3"/>
  </si>
  <si>
    <t>舗装版掘削分類②(歩道乗入部)</t>
    <rPh sb="0" eb="2">
      <t>ホソウ</t>
    </rPh>
    <rPh sb="2" eb="3">
      <t>バン</t>
    </rPh>
    <rPh sb="3" eb="5">
      <t>クッサク</t>
    </rPh>
    <rPh sb="5" eb="7">
      <t>ブンルイ</t>
    </rPh>
    <phoneticPr fontId="3"/>
  </si>
  <si>
    <t>EFフランジ短管</t>
    <rPh sb="6" eb="8">
      <t>タンカン</t>
    </rPh>
    <phoneticPr fontId="3"/>
  </si>
  <si>
    <t>ソフトシール仕切り弁（7.5Ｋ）</t>
    <phoneticPr fontId="3"/>
  </si>
  <si>
    <t>φ200</t>
    <phoneticPr fontId="3"/>
  </si>
  <si>
    <t>ｱｽﾌｧﾙﾄ舗装版厚　t=4㎝</t>
    <rPh sb="6" eb="8">
      <t>ホソウ</t>
    </rPh>
    <rPh sb="8" eb="9">
      <t>バン</t>
    </rPh>
    <rPh sb="9" eb="10">
      <t>アツ</t>
    </rPh>
    <phoneticPr fontId="3"/>
  </si>
  <si>
    <t>再生密粒度ｱｽｺﾝ　t=4㎝</t>
    <rPh sb="0" eb="2">
      <t>サイセイ</t>
    </rPh>
    <rPh sb="2" eb="3">
      <t>ミツ</t>
    </rPh>
    <rPh sb="3" eb="5">
      <t>リュウド</t>
    </rPh>
    <phoneticPr fontId="3"/>
  </si>
  <si>
    <t>M40-0　t=11㎝</t>
    <phoneticPr fontId="3"/>
  </si>
  <si>
    <t>砂埋め戻し①　擁壁同時施工φ200</t>
    <rPh sb="0" eb="1">
      <t>スナ</t>
    </rPh>
    <rPh sb="1" eb="2">
      <t>ウ</t>
    </rPh>
    <rPh sb="3" eb="4">
      <t>モド</t>
    </rPh>
    <rPh sb="7" eb="9">
      <t>ヨウヘキ</t>
    </rPh>
    <rPh sb="9" eb="11">
      <t>ドウジ</t>
    </rPh>
    <rPh sb="11" eb="13">
      <t>セコウ</t>
    </rPh>
    <phoneticPr fontId="3"/>
  </si>
  <si>
    <t>発生土埋め戻し①　擁壁同時施工φ200</t>
    <rPh sb="0" eb="3">
      <t>ハッセイド</t>
    </rPh>
    <rPh sb="3" eb="4">
      <t>ウ</t>
    </rPh>
    <rPh sb="5" eb="6">
      <t>モド</t>
    </rPh>
    <rPh sb="9" eb="11">
      <t>ヨウヘキ</t>
    </rPh>
    <rPh sb="11" eb="13">
      <t>ドウジ</t>
    </rPh>
    <rPh sb="13" eb="15">
      <t>セコウ</t>
    </rPh>
    <phoneticPr fontId="3"/>
  </si>
  <si>
    <t>擁壁同時埋設φ50</t>
    <rPh sb="0" eb="2">
      <t>ヨウヘキ</t>
    </rPh>
    <rPh sb="2" eb="4">
      <t>ドウジ</t>
    </rPh>
    <rPh sb="4" eb="6">
      <t>マイセツ</t>
    </rPh>
    <phoneticPr fontId="3"/>
  </si>
  <si>
    <t>φ200</t>
    <phoneticPr fontId="3"/>
  </si>
  <si>
    <t>個</t>
    <rPh sb="0" eb="1">
      <t>コ</t>
    </rPh>
    <phoneticPr fontId="3"/>
  </si>
  <si>
    <t>メカキャップ鋳鉄管用</t>
    <rPh sb="6" eb="9">
      <t>チュウテツカン</t>
    </rPh>
    <rPh sb="9" eb="10">
      <t>ヨウ</t>
    </rPh>
    <phoneticPr fontId="3"/>
  </si>
  <si>
    <t>φ75*45°</t>
    <phoneticPr fontId="3"/>
  </si>
  <si>
    <t>単独施工φ75</t>
    <rPh sb="0" eb="2">
      <t>タンドク</t>
    </rPh>
    <rPh sb="2" eb="4">
      <t>セコウ</t>
    </rPh>
    <phoneticPr fontId="3"/>
  </si>
  <si>
    <t>不陸整正</t>
    <rPh sb="0" eb="4">
      <t>フリクセイセイ</t>
    </rPh>
    <phoneticPr fontId="3"/>
  </si>
  <si>
    <t>補足材有　ｔ＝3㎝</t>
    <rPh sb="0" eb="3">
      <t>ホソクザイ</t>
    </rPh>
    <rPh sb="3" eb="4">
      <t>アリ</t>
    </rPh>
    <phoneticPr fontId="3"/>
  </si>
  <si>
    <t>メカキャップP用</t>
    <phoneticPr fontId="3"/>
  </si>
  <si>
    <t>床掘・残土処分②　単独施工φ75</t>
    <rPh sb="0" eb="2">
      <t>トコボリ</t>
    </rPh>
    <rPh sb="3" eb="5">
      <t>ザンド</t>
    </rPh>
    <rPh sb="5" eb="7">
      <t>ショブン</t>
    </rPh>
    <rPh sb="9" eb="11">
      <t>タンドク</t>
    </rPh>
    <rPh sb="11" eb="13">
      <t>セコウ</t>
    </rPh>
    <phoneticPr fontId="3"/>
  </si>
  <si>
    <t>砂埋め戻し②　単独施工φ75</t>
    <rPh sb="0" eb="2">
      <t>スナウ</t>
    </rPh>
    <rPh sb="3" eb="4">
      <t>モド</t>
    </rPh>
    <rPh sb="7" eb="9">
      <t>タンドク</t>
    </rPh>
    <rPh sb="9" eb="11">
      <t>セコウ</t>
    </rPh>
    <phoneticPr fontId="3"/>
  </si>
  <si>
    <t>砕石埋め戻し①　単独施工φ75</t>
    <rPh sb="0" eb="2">
      <t>サイセキ</t>
    </rPh>
    <rPh sb="2" eb="3">
      <t>ウ</t>
    </rPh>
    <rPh sb="4" eb="5">
      <t>モド</t>
    </rPh>
    <rPh sb="8" eb="10">
      <t>タンドク</t>
    </rPh>
    <rPh sb="10" eb="12">
      <t>セコウ</t>
    </rPh>
    <phoneticPr fontId="3"/>
  </si>
  <si>
    <t>砕石埋め戻し②　単独施工φ75</t>
    <rPh sb="0" eb="2">
      <t>サイセキ</t>
    </rPh>
    <rPh sb="2" eb="3">
      <t>ウ</t>
    </rPh>
    <rPh sb="4" eb="5">
      <t>モド</t>
    </rPh>
    <rPh sb="8" eb="10">
      <t>タンドク</t>
    </rPh>
    <rPh sb="10" eb="12">
      <t>セコウ</t>
    </rPh>
    <phoneticPr fontId="3"/>
  </si>
  <si>
    <t>発生土埋め戻し②　単独施工φ75</t>
    <rPh sb="0" eb="3">
      <t>ハッセイド</t>
    </rPh>
    <rPh sb="3" eb="4">
      <t>ウ</t>
    </rPh>
    <rPh sb="5" eb="6">
      <t>モド</t>
    </rPh>
    <rPh sb="9" eb="11">
      <t>タンドク</t>
    </rPh>
    <rPh sb="11" eb="13">
      <t>セコウ</t>
    </rPh>
    <phoneticPr fontId="3"/>
  </si>
  <si>
    <t>再生密粒度ｱｽｺﾝ 仮々②</t>
    <rPh sb="0" eb="5">
      <t>サイセイミツリュウド</t>
    </rPh>
    <rPh sb="10" eb="11">
      <t>カリ</t>
    </rPh>
    <phoneticPr fontId="3"/>
  </si>
  <si>
    <t>上層路盤工①</t>
    <rPh sb="0" eb="2">
      <t>ジョウソウ</t>
    </rPh>
    <rPh sb="2" eb="4">
      <t>ロバン</t>
    </rPh>
    <rPh sb="4" eb="5">
      <t>コウ</t>
    </rPh>
    <phoneticPr fontId="3"/>
  </si>
  <si>
    <t>上層路盤工②</t>
    <rPh sb="0" eb="2">
      <t>ジョウソウ</t>
    </rPh>
    <rPh sb="2" eb="4">
      <t>ロバン</t>
    </rPh>
    <rPh sb="4" eb="5">
      <t>コウ</t>
    </rPh>
    <phoneticPr fontId="3"/>
  </si>
  <si>
    <t>下層路盤工①</t>
    <rPh sb="0" eb="2">
      <t>カソウ</t>
    </rPh>
    <rPh sb="2" eb="4">
      <t>ロバン</t>
    </rPh>
    <rPh sb="4" eb="5">
      <t>コウ</t>
    </rPh>
    <phoneticPr fontId="3"/>
  </si>
  <si>
    <t>φ50（材工共）</t>
    <rPh sb="4" eb="5">
      <t>ザイ</t>
    </rPh>
    <rPh sb="5" eb="6">
      <t>コウ</t>
    </rPh>
    <rPh sb="6" eb="7">
      <t>トモ</t>
    </rPh>
    <phoneticPr fontId="2"/>
  </si>
  <si>
    <t>伸縮可とう離脱防止継手（異種管ソケット）</t>
    <phoneticPr fontId="3"/>
  </si>
  <si>
    <t>P50×V40</t>
    <phoneticPr fontId="3"/>
  </si>
  <si>
    <t>箇所</t>
    <phoneticPr fontId="3"/>
  </si>
  <si>
    <t>ﾒｶﾆｶﾙ継手工</t>
    <phoneticPr fontId="3"/>
  </si>
  <si>
    <t>単独施工φ50</t>
    <rPh sb="0" eb="2">
      <t>タンドク</t>
    </rPh>
    <rPh sb="2" eb="4">
      <t>セコウ</t>
    </rPh>
    <phoneticPr fontId="3"/>
  </si>
  <si>
    <t>床掘・残土処分①　単独施工φ50</t>
    <rPh sb="0" eb="2">
      <t>トコボリ</t>
    </rPh>
    <rPh sb="3" eb="5">
      <t>ザンド</t>
    </rPh>
    <rPh sb="5" eb="7">
      <t>ショブン</t>
    </rPh>
    <rPh sb="9" eb="11">
      <t>タンドク</t>
    </rPh>
    <rPh sb="11" eb="13">
      <t>セコウ</t>
    </rPh>
    <phoneticPr fontId="3"/>
  </si>
  <si>
    <t>床掘・残土処分③　単独施工φ100</t>
    <rPh sb="0" eb="1">
      <t>トコ</t>
    </rPh>
    <rPh sb="1" eb="2">
      <t>ボ</t>
    </rPh>
    <rPh sb="3" eb="5">
      <t>ザンド</t>
    </rPh>
    <rPh sb="5" eb="7">
      <t>ショブン</t>
    </rPh>
    <rPh sb="9" eb="11">
      <t>タンドク</t>
    </rPh>
    <rPh sb="11" eb="13">
      <t>セコウ</t>
    </rPh>
    <phoneticPr fontId="3"/>
  </si>
  <si>
    <t>砂埋め戻し①　単独施工φ50</t>
    <rPh sb="0" eb="1">
      <t>スナ</t>
    </rPh>
    <rPh sb="1" eb="2">
      <t>ウ</t>
    </rPh>
    <rPh sb="3" eb="4">
      <t>モド</t>
    </rPh>
    <rPh sb="7" eb="9">
      <t>タンドク</t>
    </rPh>
    <rPh sb="9" eb="11">
      <t>セコウ</t>
    </rPh>
    <phoneticPr fontId="3"/>
  </si>
  <si>
    <t>砂埋め戻し③　単独施工φ100</t>
    <rPh sb="0" eb="1">
      <t>スナ</t>
    </rPh>
    <rPh sb="1" eb="2">
      <t>ウ</t>
    </rPh>
    <rPh sb="3" eb="4">
      <t>モド</t>
    </rPh>
    <rPh sb="7" eb="9">
      <t>タンドク</t>
    </rPh>
    <rPh sb="9" eb="11">
      <t>セコウ</t>
    </rPh>
    <phoneticPr fontId="3"/>
  </si>
  <si>
    <t>発生土埋め戻し①　単独施工φ50</t>
    <rPh sb="0" eb="3">
      <t>ハッセイド</t>
    </rPh>
    <rPh sb="3" eb="4">
      <t>ウ</t>
    </rPh>
    <rPh sb="5" eb="6">
      <t>モド</t>
    </rPh>
    <rPh sb="9" eb="11">
      <t>タンドク</t>
    </rPh>
    <rPh sb="11" eb="13">
      <t>セコウ</t>
    </rPh>
    <phoneticPr fontId="3"/>
  </si>
  <si>
    <t>発生土埋め戻し③　単独施工φ100</t>
    <rPh sb="0" eb="3">
      <t>ハッセイド</t>
    </rPh>
    <rPh sb="3" eb="4">
      <t>ウ</t>
    </rPh>
    <rPh sb="5" eb="6">
      <t>モド</t>
    </rPh>
    <rPh sb="9" eb="11">
      <t>タンドク</t>
    </rPh>
    <rPh sb="11" eb="13">
      <t>セコウ</t>
    </rPh>
    <phoneticPr fontId="3"/>
  </si>
  <si>
    <t>車道給水施工延長①</t>
    <rPh sb="0" eb="2">
      <t>シャドウ</t>
    </rPh>
    <rPh sb="2" eb="4">
      <t>キュウスイ</t>
    </rPh>
    <rPh sb="4" eb="6">
      <t>セコウ</t>
    </rPh>
    <rPh sb="6" eb="8">
      <t>エンチョウ</t>
    </rPh>
    <phoneticPr fontId="3"/>
  </si>
  <si>
    <t>舗装版掘削分類①</t>
    <rPh sb="0" eb="2">
      <t>ホソウ</t>
    </rPh>
    <rPh sb="2" eb="3">
      <t>バン</t>
    </rPh>
    <rPh sb="3" eb="5">
      <t>クッサク</t>
    </rPh>
    <rPh sb="5" eb="7">
      <t>ブンルイ</t>
    </rPh>
    <phoneticPr fontId="3"/>
  </si>
  <si>
    <t>ｱｽﾌｧﾙﾄ舗装復旧（機械施工)①</t>
    <rPh sb="6" eb="8">
      <t>ホソウ</t>
    </rPh>
    <rPh sb="8" eb="10">
      <t>フッキュウ</t>
    </rPh>
    <phoneticPr fontId="3"/>
  </si>
  <si>
    <t>宅内給水施工延長(舗装無し)④</t>
    <rPh sb="0" eb="2">
      <t>タクナイ</t>
    </rPh>
    <rPh sb="2" eb="4">
      <t>キュウスイ</t>
    </rPh>
    <rPh sb="4" eb="6">
      <t>セコウ</t>
    </rPh>
    <rPh sb="6" eb="8">
      <t>エンチョウ</t>
    </rPh>
    <phoneticPr fontId="3"/>
  </si>
  <si>
    <t>舗装版掘削分類②</t>
    <rPh sb="0" eb="2">
      <t>ホソウ</t>
    </rPh>
    <rPh sb="2" eb="3">
      <t>バン</t>
    </rPh>
    <rPh sb="3" eb="5">
      <t>クッサク</t>
    </rPh>
    <rPh sb="5" eb="7">
      <t>ブンルイ</t>
    </rPh>
    <phoneticPr fontId="3"/>
  </si>
  <si>
    <t>コンクリート舗装復旧（機械施工)②</t>
    <rPh sb="6" eb="8">
      <t>ホソウ</t>
    </rPh>
    <rPh sb="8" eb="10">
      <t>フッキュウ</t>
    </rPh>
    <phoneticPr fontId="3"/>
  </si>
  <si>
    <t>路盤工②</t>
    <rPh sb="0" eb="2">
      <t>ロバン</t>
    </rPh>
    <rPh sb="2" eb="3">
      <t>コウ</t>
    </rPh>
    <phoneticPr fontId="3"/>
  </si>
  <si>
    <t>RC40-0　t=20㎝</t>
    <phoneticPr fontId="3"/>
  </si>
  <si>
    <t>再生密粒度ｱｽｺﾝ 仮々</t>
    <rPh sb="0" eb="5">
      <t>サイセイミツリュウド</t>
    </rPh>
    <rPh sb="10" eb="11">
      <t>カリ</t>
    </rPh>
    <phoneticPr fontId="3"/>
  </si>
  <si>
    <t>数量</t>
    <rPh sb="0" eb="2">
      <t>スウリョウ</t>
    </rPh>
    <phoneticPr fontId="3"/>
  </si>
  <si>
    <t>令和8年度　　若尾新田地区配水管路耐震化工事　数量計算書</t>
    <rPh sb="0" eb="2">
      <t>レイワ</t>
    </rPh>
    <rPh sb="3" eb="5">
      <t>ネンド</t>
    </rPh>
    <rPh sb="7" eb="11">
      <t>ワカオシンデン</t>
    </rPh>
    <rPh sb="23" eb="25">
      <t>スウリョウ</t>
    </rPh>
    <rPh sb="25" eb="28">
      <t>ケイサンショ</t>
    </rPh>
    <phoneticPr fontId="3"/>
  </si>
  <si>
    <t>本復旧工</t>
  </si>
  <si>
    <t>B.P2～No.4+26.3</t>
    <phoneticPr fontId="3"/>
  </si>
  <si>
    <t>B.P4～No.1+22.0</t>
    <phoneticPr fontId="3"/>
  </si>
  <si>
    <t>B.P3～No.2+18.6</t>
    <phoneticPr fontId="3"/>
  </si>
  <si>
    <t>青：6　茶：1</t>
    <rPh sb="0" eb="1">
      <t>アオ</t>
    </rPh>
    <rPh sb="4" eb="5">
      <t>チャ</t>
    </rPh>
    <phoneticPr fontId="3"/>
  </si>
  <si>
    <t>耐震継手（分止水栓用ソケット）</t>
    <rPh sb="0" eb="2">
      <t>タイシン</t>
    </rPh>
    <rPh sb="2" eb="3">
      <t>ツギ</t>
    </rPh>
    <rPh sb="3" eb="4">
      <t>テ</t>
    </rPh>
    <rPh sb="5" eb="6">
      <t>ブン</t>
    </rPh>
    <rPh sb="6" eb="9">
      <t>シスイセン</t>
    </rPh>
    <rPh sb="9" eb="10">
      <t>ヨウ</t>
    </rPh>
    <phoneticPr fontId="5"/>
  </si>
  <si>
    <t>耐震継手（ソケット）</t>
    <phoneticPr fontId="5"/>
  </si>
  <si>
    <t>耐震継手（異径管ソケット）</t>
    <rPh sb="0" eb="2">
      <t>タイシン</t>
    </rPh>
    <phoneticPr fontId="5"/>
  </si>
  <si>
    <t>耐震継手（エルボ）</t>
    <phoneticPr fontId="5"/>
  </si>
  <si>
    <t>耐震継手（チーズ）</t>
    <phoneticPr fontId="5"/>
  </si>
  <si>
    <t>車道給水施工延長②</t>
    <rPh sb="0" eb="2">
      <t>シャドウ</t>
    </rPh>
    <rPh sb="2" eb="4">
      <t>キュウスイ</t>
    </rPh>
    <rPh sb="4" eb="6">
      <t>セコウ</t>
    </rPh>
    <rPh sb="6" eb="8">
      <t>エンチョウ</t>
    </rPh>
    <phoneticPr fontId="3"/>
  </si>
  <si>
    <t>車道給水施工延長③</t>
    <rPh sb="0" eb="2">
      <t>シャドウ</t>
    </rPh>
    <rPh sb="2" eb="4">
      <t>ホシャドウ</t>
    </rPh>
    <phoneticPr fontId="3"/>
  </si>
  <si>
    <t>宅内給水施工延長(ｺﾝｸﾘｰﾄ舗装)④</t>
    <phoneticPr fontId="3"/>
  </si>
  <si>
    <t>宅内給水施工延長(ｺﾝｸﾘｰﾄ舗装)⑤</t>
    <phoneticPr fontId="3"/>
  </si>
  <si>
    <t>宅内給水施工延長(舗装無し)⑥</t>
    <phoneticPr fontId="3"/>
  </si>
  <si>
    <t>宅内給水施工延長(舗装無し)⑦</t>
    <phoneticPr fontId="3"/>
  </si>
  <si>
    <t>給水工床掘⑦</t>
    <rPh sb="0" eb="2">
      <t>キュウスイ</t>
    </rPh>
    <rPh sb="2" eb="3">
      <t>コウ</t>
    </rPh>
    <rPh sb="3" eb="4">
      <t>トコ</t>
    </rPh>
    <rPh sb="4" eb="5">
      <t>ボ</t>
    </rPh>
    <phoneticPr fontId="3"/>
  </si>
  <si>
    <t>給水工床掘⑥</t>
    <rPh sb="0" eb="2">
      <t>キュウスイ</t>
    </rPh>
    <rPh sb="2" eb="3">
      <t>コウ</t>
    </rPh>
    <rPh sb="3" eb="4">
      <t>トコ</t>
    </rPh>
    <rPh sb="4" eb="5">
      <t>ボ</t>
    </rPh>
    <phoneticPr fontId="3"/>
  </si>
  <si>
    <t>給水工砂埋め戻し⑥</t>
    <rPh sb="0" eb="2">
      <t>キュウスイ</t>
    </rPh>
    <rPh sb="2" eb="3">
      <t>コウ</t>
    </rPh>
    <rPh sb="3" eb="4">
      <t>スナ</t>
    </rPh>
    <rPh sb="4" eb="5">
      <t>ウ</t>
    </rPh>
    <rPh sb="6" eb="7">
      <t>モド</t>
    </rPh>
    <phoneticPr fontId="3"/>
  </si>
  <si>
    <t>給水工砂埋め戻し⑦</t>
    <rPh sb="0" eb="2">
      <t>キュウスイ</t>
    </rPh>
    <rPh sb="2" eb="3">
      <t>コウ</t>
    </rPh>
    <rPh sb="3" eb="4">
      <t>スナ</t>
    </rPh>
    <rPh sb="4" eb="5">
      <t>ウ</t>
    </rPh>
    <rPh sb="6" eb="7">
      <t>モド</t>
    </rPh>
    <phoneticPr fontId="3"/>
  </si>
  <si>
    <t>給水工発生土埋め戻し⑥⑦</t>
    <rPh sb="0" eb="2">
      <t>キュウスイ</t>
    </rPh>
    <rPh sb="2" eb="3">
      <t>コウ</t>
    </rPh>
    <rPh sb="3" eb="5">
      <t>ハッセイ</t>
    </rPh>
    <rPh sb="5" eb="6">
      <t>ド</t>
    </rPh>
    <rPh sb="6" eb="7">
      <t>ウ</t>
    </rPh>
    <rPh sb="8" eb="9">
      <t>モド</t>
    </rPh>
    <phoneticPr fontId="3"/>
  </si>
  <si>
    <t>給水工発生土埋め戻し④⑤</t>
    <rPh sb="0" eb="2">
      <t>キュウスイ</t>
    </rPh>
    <rPh sb="2" eb="3">
      <t>コウ</t>
    </rPh>
    <rPh sb="3" eb="5">
      <t>ハッセイ</t>
    </rPh>
    <rPh sb="5" eb="6">
      <t>ド</t>
    </rPh>
    <rPh sb="6" eb="7">
      <t>ウ</t>
    </rPh>
    <rPh sb="8" eb="9">
      <t>モド</t>
    </rPh>
    <phoneticPr fontId="3"/>
  </si>
  <si>
    <t>給水工発生土埋め戻し①②③</t>
    <rPh sb="0" eb="2">
      <t>キュウスイ</t>
    </rPh>
    <rPh sb="2" eb="3">
      <t>コウ</t>
    </rPh>
    <rPh sb="3" eb="5">
      <t>ハッセイ</t>
    </rPh>
    <rPh sb="5" eb="6">
      <t>ド</t>
    </rPh>
    <rPh sb="6" eb="7">
      <t>ウ</t>
    </rPh>
    <rPh sb="8" eb="9">
      <t>モド</t>
    </rPh>
    <phoneticPr fontId="3"/>
  </si>
  <si>
    <t>ｱｽﾌｧﾙﾄ舗装版厚　t=5㎝(0.023×0.04×203.6)</t>
    <phoneticPr fontId="3"/>
  </si>
  <si>
    <t>ｺﾝｸﾘｰﾄ舗装版厚　t=12㎝(0.023×0.12×4)</t>
    <phoneticPr fontId="3"/>
  </si>
  <si>
    <t>区画線工（止まれ）</t>
    <rPh sb="0" eb="2">
      <t>クカク</t>
    </rPh>
    <rPh sb="2" eb="3">
      <t>セン</t>
    </rPh>
    <rPh sb="3" eb="4">
      <t>コウ</t>
    </rPh>
    <rPh sb="5" eb="6">
      <t>ト</t>
    </rPh>
    <phoneticPr fontId="3"/>
  </si>
  <si>
    <t>ｱｽﾌｧﾙﾄ舗装版厚　t=4㎝(0.023×0.04×1036.8)</t>
    <phoneticPr fontId="3"/>
  </si>
  <si>
    <t>B.P1～No.4+19.7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</si>
</sst>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0.000"/>
    <numFmt numFmtId="178" formatCode="0.0000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0"/>
      <color rgb="FF0070C0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</font>
    <font>
      <sz val="11"/>
      <color rgb="FF0070C0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0" fillId="0" borderId="1" xfId="0" applyBorder="1" applyAlignment="1" applyProtection="1">
      <alignment vertical="center" shrinkToFi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 applyProtection="1">
      <alignment vertical="center" shrinkToFit="1"/>
    </xf>
    <xf numFmtId="0" fontId="0" fillId="0" borderId="0" xfId="0" applyAlignment="1" applyProtection="1">
      <alignment vertical="center" shrinkToFit="1"/>
    </xf>
    <xf numFmtId="0" fontId="6" fillId="5" borderId="1" xfId="0" applyFont="1" applyFill="1" applyBorder="1" applyAlignment="1" applyProtection="1">
      <alignment vertical="center" shrinkToFit="1"/>
    </xf>
    <xf numFmtId="0" fontId="7" fillId="5" borderId="1" xfId="0" applyFont="1" applyFill="1" applyBorder="1" applyAlignment="1" applyProtection="1">
      <alignment horizontal="center" vertical="center" shrinkToFit="1"/>
    </xf>
    <xf numFmtId="0" fontId="0" fillId="5" borderId="1" xfId="0" applyFill="1" applyBorder="1" applyAlignment="1" applyProtection="1">
      <alignment vertical="center" shrinkToFit="1"/>
    </xf>
    <xf numFmtId="2" fontId="0" fillId="4" borderId="1" xfId="0" applyNumberFormat="1" applyFill="1" applyBorder="1" applyAlignment="1" applyProtection="1">
      <alignment vertical="center" shrinkToFit="1"/>
    </xf>
    <xf numFmtId="0" fontId="0" fillId="0" borderId="1" xfId="0" applyBorder="1" applyAlignment="1" applyProtection="1">
      <alignment vertical="center" shrinkToFit="1"/>
    </xf>
    <xf numFmtId="0" fontId="0" fillId="2" borderId="1" xfId="0" applyFill="1" applyBorder="1" applyAlignment="1" applyProtection="1">
      <alignment vertical="center" shrinkToFit="1"/>
    </xf>
    <xf numFmtId="0" fontId="7" fillId="5" borderId="1" xfId="0" applyFont="1" applyFill="1" applyBorder="1" applyAlignment="1" applyProtection="1">
      <alignment vertical="center" shrinkToFit="1"/>
    </xf>
    <xf numFmtId="0" fontId="6" fillId="3" borderId="1" xfId="0" applyFont="1" applyFill="1" applyBorder="1" applyAlignment="1" applyProtection="1">
      <alignment vertical="center" shrinkToFit="1"/>
    </xf>
    <xf numFmtId="0" fontId="7" fillId="3" borderId="1" xfId="0" applyFont="1" applyFill="1" applyBorder="1" applyAlignment="1" applyProtection="1">
      <alignment vertical="center" shrinkToFit="1"/>
    </xf>
    <xf numFmtId="0" fontId="0" fillId="3" borderId="1" xfId="0" applyFill="1" applyBorder="1" applyAlignment="1" applyProtection="1">
      <alignment vertical="center" shrinkToFit="1"/>
    </xf>
    <xf numFmtId="1" fontId="0" fillId="4" borderId="1" xfId="0" applyNumberFormat="1" applyFill="1" applyBorder="1" applyAlignment="1" applyProtection="1">
      <alignment vertical="center" shrinkToFit="1"/>
    </xf>
    <xf numFmtId="0" fontId="0" fillId="4" borderId="1" xfId="0" applyFill="1" applyBorder="1" applyAlignment="1" applyProtection="1">
      <alignment vertical="center" shrinkToFit="1"/>
    </xf>
    <xf numFmtId="0" fontId="0" fillId="0" borderId="1" xfId="0" applyFill="1" applyBorder="1" applyAlignment="1" applyProtection="1">
      <alignment vertical="center" shrinkToFit="1"/>
    </xf>
    <xf numFmtId="0" fontId="6" fillId="0" borderId="0" xfId="0" applyFont="1" applyAlignment="1" applyProtection="1">
      <alignment vertical="center" shrinkToFit="1"/>
    </xf>
    <xf numFmtId="0" fontId="7" fillId="0" borderId="0" xfId="0" applyFont="1" applyAlignment="1" applyProtection="1">
      <alignment vertical="center" shrinkToFit="1"/>
    </xf>
    <xf numFmtId="0" fontId="0" fillId="0" borderId="1" xfId="0" applyFill="1" applyBorder="1" applyAlignment="1" applyProtection="1">
      <alignment vertical="center" shrinkToFit="1"/>
      <protection locked="0"/>
    </xf>
    <xf numFmtId="2" fontId="0" fillId="0" borderId="1" xfId="0" applyNumberFormat="1" applyFill="1" applyBorder="1" applyAlignment="1" applyProtection="1">
      <alignment vertical="center" shrinkToFit="1"/>
    </xf>
    <xf numFmtId="40" fontId="0" fillId="4" borderId="1" xfId="1" applyNumberFormat="1" applyFont="1" applyFill="1" applyBorder="1" applyAlignment="1" applyProtection="1">
      <alignment vertical="center" shrinkToFit="1"/>
    </xf>
    <xf numFmtId="0" fontId="0" fillId="4" borderId="1" xfId="0" applyFill="1" applyBorder="1" applyAlignment="1" applyProtection="1">
      <alignment vertical="center" shrinkToFit="1"/>
      <protection locked="0"/>
    </xf>
    <xf numFmtId="177" fontId="0" fillId="4" borderId="1" xfId="0" applyNumberFormat="1" applyFill="1" applyBorder="1" applyAlignment="1" applyProtection="1">
      <alignment vertical="center" shrinkToFit="1"/>
    </xf>
    <xf numFmtId="0" fontId="6" fillId="6" borderId="1" xfId="0" applyFont="1" applyFill="1" applyBorder="1" applyAlignment="1" applyProtection="1">
      <alignment vertical="center" shrinkToFit="1"/>
    </xf>
    <xf numFmtId="0" fontId="7" fillId="6" borderId="1" xfId="0" applyFont="1" applyFill="1" applyBorder="1" applyAlignment="1" applyProtection="1">
      <alignment horizontal="center" vertical="center" shrinkToFit="1"/>
    </xf>
    <xf numFmtId="2" fontId="0" fillId="6" borderId="1" xfId="0" applyNumberFormat="1" applyFill="1" applyBorder="1" applyAlignment="1" applyProtection="1">
      <alignment vertical="center" shrinkToFit="1"/>
    </xf>
    <xf numFmtId="40" fontId="0" fillId="6" borderId="1" xfId="1" applyNumberFormat="1" applyFont="1" applyFill="1" applyBorder="1" applyAlignment="1" applyProtection="1">
      <alignment vertical="center" shrinkToFi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9" fontId="0" fillId="0" borderId="1" xfId="4" applyFont="1" applyBorder="1" applyAlignment="1" applyProtection="1">
      <alignment vertical="center" shrinkToFit="1"/>
      <protection locked="0"/>
    </xf>
    <xf numFmtId="2" fontId="0" fillId="4" borderId="1" xfId="0" applyNumberFormat="1" applyFill="1" applyBorder="1" applyAlignment="1" applyProtection="1">
      <alignment vertical="center" shrinkToFit="1"/>
      <protection locked="0"/>
    </xf>
    <xf numFmtId="2" fontId="0" fillId="0" borderId="1" xfId="0" applyNumberFormat="1" applyBorder="1" applyAlignment="1" applyProtection="1">
      <alignment vertical="center" shrinkToFit="1"/>
      <protection locked="0"/>
    </xf>
    <xf numFmtId="2" fontId="0" fillId="0" borderId="1" xfId="0" applyNumberFormat="1" applyBorder="1" applyAlignment="1" applyProtection="1">
      <alignment vertical="center" shrinkToFit="1"/>
    </xf>
    <xf numFmtId="0" fontId="7" fillId="2" borderId="1" xfId="0" applyFont="1" applyFill="1" applyBorder="1" applyAlignment="1" applyProtection="1">
      <alignment horizontal="center" vertical="center" shrinkToFit="1"/>
    </xf>
    <xf numFmtId="0" fontId="6" fillId="0" borderId="1" xfId="0" applyFont="1" applyBorder="1" applyAlignment="1" applyProtection="1">
      <alignment vertical="center" shrinkToFit="1"/>
    </xf>
    <xf numFmtId="0" fontId="7" fillId="0" borderId="1" xfId="0" applyFont="1" applyBorder="1" applyAlignment="1" applyProtection="1">
      <alignment vertical="center" shrinkToFit="1"/>
    </xf>
    <xf numFmtId="0" fontId="6" fillId="6" borderId="1" xfId="0" applyFont="1" applyFill="1" applyBorder="1" applyAlignment="1" applyProtection="1">
      <alignment horizontal="left" vertical="center" shrinkToFit="1"/>
    </xf>
    <xf numFmtId="40" fontId="0" fillId="0" borderId="1" xfId="1" applyNumberFormat="1" applyFont="1" applyFill="1" applyBorder="1" applyAlignment="1" applyProtection="1">
      <alignment vertical="center" shrinkToFit="1"/>
    </xf>
    <xf numFmtId="0" fontId="12" fillId="0" borderId="1" xfId="0" applyFont="1" applyFill="1" applyBorder="1" applyAlignment="1" applyProtection="1">
      <alignment vertical="center" shrinkToFit="1"/>
    </xf>
    <xf numFmtId="0" fontId="12" fillId="4" borderId="1" xfId="0" applyFont="1" applyFill="1" applyBorder="1" applyAlignment="1" applyProtection="1">
      <alignment vertical="center" shrinkToFit="1"/>
    </xf>
    <xf numFmtId="0" fontId="12" fillId="5" borderId="1" xfId="0" applyFont="1" applyFill="1" applyBorder="1" applyAlignment="1" applyProtection="1">
      <alignment vertical="center" shrinkToFit="1"/>
    </xf>
    <xf numFmtId="0" fontId="12" fillId="3" borderId="1" xfId="0" applyFont="1" applyFill="1" applyBorder="1" applyAlignment="1" applyProtection="1">
      <alignment vertical="center" shrinkToFit="1"/>
    </xf>
    <xf numFmtId="0" fontId="12" fillId="0" borderId="1" xfId="0" applyFont="1" applyBorder="1" applyAlignment="1" applyProtection="1">
      <alignment vertical="center" shrinkToFit="1"/>
      <protection locked="0"/>
    </xf>
    <xf numFmtId="2" fontId="12" fillId="0" borderId="1" xfId="0" applyNumberFormat="1" applyFont="1" applyBorder="1" applyAlignment="1" applyProtection="1">
      <alignment vertical="center" shrinkToFit="1"/>
      <protection locked="0"/>
    </xf>
    <xf numFmtId="0" fontId="12" fillId="0" borderId="1" xfId="0" applyFont="1" applyFill="1" applyBorder="1" applyAlignment="1" applyProtection="1">
      <alignment vertical="center" shrinkToFit="1"/>
      <protection locked="0"/>
    </xf>
    <xf numFmtId="2" fontId="12" fillId="0" borderId="1" xfId="0" applyNumberFormat="1" applyFont="1" applyBorder="1" applyAlignment="1" applyProtection="1">
      <alignment vertical="center" shrinkToFit="1"/>
    </xf>
    <xf numFmtId="2" fontId="12" fillId="0" borderId="1" xfId="0" applyNumberFormat="1" applyFont="1" applyFill="1" applyBorder="1" applyAlignment="1" applyProtection="1">
      <alignment vertical="center" shrinkToFit="1"/>
    </xf>
    <xf numFmtId="2" fontId="12" fillId="4" borderId="1" xfId="0" applyNumberFormat="1" applyFont="1" applyFill="1" applyBorder="1" applyAlignment="1" applyProtection="1">
      <alignment vertical="center" shrinkToFit="1"/>
    </xf>
    <xf numFmtId="40" fontId="12" fillId="0" borderId="1" xfId="1" applyNumberFormat="1" applyFont="1" applyFill="1" applyBorder="1" applyAlignment="1" applyProtection="1">
      <alignment vertical="center" shrinkToFit="1"/>
    </xf>
    <xf numFmtId="0" fontId="12" fillId="0" borderId="1" xfId="0" applyFont="1" applyBorder="1" applyAlignment="1" applyProtection="1">
      <alignment vertical="center" shrinkToFit="1"/>
    </xf>
    <xf numFmtId="40" fontId="12" fillId="4" borderId="1" xfId="1" applyNumberFormat="1" applyFont="1" applyFill="1" applyBorder="1" applyAlignment="1" applyProtection="1">
      <alignment vertical="center" shrinkToFit="1"/>
    </xf>
    <xf numFmtId="1" fontId="12" fillId="4" borderId="1" xfId="0" applyNumberFormat="1" applyFont="1" applyFill="1" applyBorder="1" applyAlignment="1" applyProtection="1">
      <alignment vertical="center" shrinkToFit="1"/>
    </xf>
    <xf numFmtId="1" fontId="12" fillId="0" borderId="1" xfId="1" applyNumberFormat="1" applyFont="1" applyFill="1" applyBorder="1" applyAlignment="1" applyProtection="1">
      <alignment vertical="center" shrinkToFit="1"/>
    </xf>
    <xf numFmtId="0" fontId="12" fillId="4" borderId="1" xfId="0" applyFont="1" applyFill="1" applyBorder="1" applyAlignment="1" applyProtection="1">
      <alignment vertical="center" shrinkToFit="1"/>
      <protection locked="0"/>
    </xf>
    <xf numFmtId="2" fontId="12" fillId="4" borderId="1" xfId="0" applyNumberFormat="1" applyFont="1" applyFill="1" applyBorder="1" applyAlignment="1" applyProtection="1">
      <alignment vertical="center" shrinkToFit="1"/>
      <protection locked="0"/>
    </xf>
    <xf numFmtId="2" fontId="12" fillId="0" borderId="1" xfId="0" applyNumberFormat="1" applyFont="1" applyFill="1" applyBorder="1" applyAlignment="1" applyProtection="1">
      <alignment vertical="center" shrinkToFit="1"/>
      <protection locked="0"/>
    </xf>
    <xf numFmtId="178" fontId="12" fillId="4" borderId="1" xfId="0" applyNumberFormat="1" applyFont="1" applyFill="1" applyBorder="1" applyAlignment="1" applyProtection="1">
      <alignment vertical="center" shrinkToFit="1"/>
    </xf>
    <xf numFmtId="178" fontId="0" fillId="4" borderId="1" xfId="0" applyNumberFormat="1" applyFill="1" applyBorder="1" applyAlignment="1" applyProtection="1">
      <alignment horizontal="right" vertical="center" shrinkToFit="1"/>
    </xf>
    <xf numFmtId="2" fontId="12" fillId="6" borderId="1" xfId="0" applyNumberFormat="1" applyFont="1" applyFill="1" applyBorder="1" applyAlignment="1" applyProtection="1">
      <alignment vertical="center" shrinkToFit="1"/>
    </xf>
    <xf numFmtId="1" fontId="0" fillId="4" borderId="1" xfId="0" applyNumberFormat="1" applyFill="1" applyBorder="1" applyAlignment="1" applyProtection="1">
      <alignment vertical="center" shrinkToFit="1"/>
      <protection locked="0"/>
    </xf>
    <xf numFmtId="0" fontId="7" fillId="7" borderId="1" xfId="0" applyFont="1" applyFill="1" applyBorder="1" applyAlignment="1" applyProtection="1">
      <alignment horizontal="center" vertical="center"/>
    </xf>
    <xf numFmtId="0" fontId="13" fillId="7" borderId="1" xfId="0" applyFont="1" applyFill="1" applyBorder="1" applyAlignment="1" applyProtection="1">
      <alignment vertical="center" shrinkToFit="1"/>
    </xf>
    <xf numFmtId="0" fontId="9" fillId="7" borderId="1" xfId="2" applyFill="1" applyBorder="1" applyAlignment="1" applyProtection="1">
      <alignment vertical="center" shrinkToFit="1"/>
    </xf>
    <xf numFmtId="0" fontId="14" fillId="7" borderId="1" xfId="2" applyFont="1" applyFill="1" applyBorder="1" applyAlignment="1" applyProtection="1">
      <alignment vertical="center" shrinkToFit="1"/>
    </xf>
    <xf numFmtId="0" fontId="15" fillId="7" borderId="1" xfId="0" applyFont="1" applyFill="1" applyBorder="1" applyAlignment="1" applyProtection="1">
      <alignment horizontal="center" vertical="center" shrinkToFit="1"/>
    </xf>
    <xf numFmtId="176" fontId="9" fillId="7" borderId="1" xfId="2" applyNumberFormat="1" applyFill="1" applyBorder="1" applyProtection="1">
      <alignment vertical="center"/>
    </xf>
    <xf numFmtId="0" fontId="0" fillId="7" borderId="1" xfId="0" applyFill="1" applyBorder="1" applyAlignment="1" applyProtection="1">
      <alignment horizontal="right" vertical="center" shrinkToFit="1"/>
    </xf>
    <xf numFmtId="2" fontId="0" fillId="7" borderId="1" xfId="0" applyNumberFormat="1" applyFill="1" applyBorder="1" applyAlignment="1" applyProtection="1">
      <alignment vertical="center" shrinkToFit="1"/>
    </xf>
    <xf numFmtId="0" fontId="0" fillId="7" borderId="1" xfId="0" applyFill="1" applyBorder="1" applyAlignment="1" applyProtection="1">
      <alignment vertical="center" shrinkToFit="1"/>
    </xf>
    <xf numFmtId="177" fontId="0" fillId="7" borderId="1" xfId="0" applyNumberFormat="1" applyFill="1" applyBorder="1" applyAlignment="1" applyProtection="1">
      <alignment vertical="center" shrinkToFit="1"/>
    </xf>
    <xf numFmtId="0" fontId="12" fillId="7" borderId="1" xfId="0" applyFont="1" applyFill="1" applyBorder="1" applyAlignment="1" applyProtection="1">
      <alignment vertical="center" shrinkToFit="1"/>
    </xf>
    <xf numFmtId="0" fontId="12" fillId="7" borderId="1" xfId="0" applyFont="1" applyFill="1" applyBorder="1" applyAlignment="1" applyProtection="1">
      <alignment horizontal="right" vertical="center" shrinkToFit="1"/>
    </xf>
    <xf numFmtId="0" fontId="9" fillId="7" borderId="1" xfId="2" applyFill="1" applyBorder="1" applyAlignment="1">
      <alignment horizontal="center" vertical="center"/>
    </xf>
    <xf numFmtId="0" fontId="9" fillId="7" borderId="1" xfId="2" applyFill="1" applyBorder="1">
      <alignment vertical="center"/>
    </xf>
    <xf numFmtId="0" fontId="9" fillId="7" borderId="1" xfId="2" applyFont="1" applyFill="1" applyBorder="1">
      <alignment vertical="center"/>
    </xf>
    <xf numFmtId="0" fontId="11" fillId="7" borderId="1" xfId="2" applyFont="1" applyFill="1" applyBorder="1">
      <alignment vertical="center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0" fillId="7" borderId="1" xfId="0" quotePrefix="1" applyFill="1" applyBorder="1" applyAlignment="1" applyProtection="1">
      <alignment horizontal="right" vertical="center" shrinkToFit="1"/>
    </xf>
    <xf numFmtId="0" fontId="12" fillId="8" borderId="1" xfId="0" applyFont="1" applyFill="1" applyBorder="1" applyAlignment="1" applyProtection="1">
      <alignment vertical="center" shrinkToFit="1"/>
    </xf>
    <xf numFmtId="0" fontId="17" fillId="7" borderId="1" xfId="0" applyFont="1" applyFill="1" applyBorder="1" applyAlignment="1" applyProtection="1">
      <alignment vertical="center" shrinkToFit="1"/>
    </xf>
    <xf numFmtId="0" fontId="18" fillId="7" borderId="1" xfId="0" applyFont="1" applyFill="1" applyBorder="1" applyAlignment="1" applyProtection="1">
      <alignment horizontal="center" vertical="center" shrinkToFit="1"/>
    </xf>
    <xf numFmtId="0" fontId="6" fillId="7" borderId="6" xfId="0" applyFont="1" applyFill="1" applyBorder="1" applyAlignment="1" applyProtection="1">
      <alignment horizontal="left" vertical="center" shrinkToFit="1"/>
    </xf>
    <xf numFmtId="0" fontId="6" fillId="7" borderId="1" xfId="0" applyFont="1" applyFill="1" applyBorder="1" applyAlignment="1" applyProtection="1">
      <alignment vertical="center" shrinkToFit="1"/>
    </xf>
    <xf numFmtId="0" fontId="7" fillId="7" borderId="1" xfId="0" applyFont="1" applyFill="1" applyBorder="1" applyAlignment="1" applyProtection="1">
      <alignment horizontal="center" vertical="center" shrinkToFit="1"/>
    </xf>
    <xf numFmtId="0" fontId="6" fillId="7" borderId="1" xfId="0" applyFont="1" applyFill="1" applyBorder="1" applyAlignment="1" applyProtection="1">
      <alignment vertical="center" shrinkToFit="1"/>
    </xf>
    <xf numFmtId="0" fontId="7" fillId="7" borderId="1" xfId="0" applyFont="1" applyFill="1" applyBorder="1" applyAlignment="1" applyProtection="1">
      <alignment horizontal="center" vertical="center" shrinkToFit="1"/>
    </xf>
    <xf numFmtId="0" fontId="7" fillId="7" borderId="1" xfId="0" applyFont="1" applyFill="1" applyBorder="1" applyAlignment="1" applyProtection="1">
      <alignment horizontal="center" vertical="center" shrinkToFit="1"/>
    </xf>
    <xf numFmtId="0" fontId="6" fillId="7" borderId="1" xfId="0" applyFont="1" applyFill="1" applyBorder="1" applyAlignment="1" applyProtection="1">
      <alignment vertical="center" shrinkToFit="1"/>
    </xf>
    <xf numFmtId="0" fontId="6" fillId="7" borderId="1" xfId="0" applyFont="1" applyFill="1" applyBorder="1" applyAlignment="1" applyProtection="1">
      <alignment vertical="center" shrinkToFit="1"/>
    </xf>
    <xf numFmtId="0" fontId="7" fillId="7" borderId="1" xfId="0" applyFont="1" applyFill="1" applyBorder="1" applyAlignment="1" applyProtection="1">
      <alignment horizontal="center" vertical="center" shrinkToFit="1"/>
    </xf>
    <xf numFmtId="0" fontId="7" fillId="7" borderId="1" xfId="0" applyFont="1" applyFill="1" applyBorder="1" applyAlignment="1" applyProtection="1">
      <alignment horizontal="center" vertical="center" shrinkToFit="1"/>
    </xf>
    <xf numFmtId="0" fontId="6" fillId="7" borderId="1" xfId="0" applyFont="1" applyFill="1" applyBorder="1" applyAlignment="1" applyProtection="1">
      <alignment vertical="center" shrinkToFit="1"/>
    </xf>
    <xf numFmtId="0" fontId="7" fillId="7" borderId="1" xfId="0" applyFont="1" applyFill="1" applyBorder="1" applyAlignment="1" applyProtection="1">
      <alignment horizontal="center" vertical="center" shrinkToFit="1"/>
    </xf>
    <xf numFmtId="0" fontId="6" fillId="7" borderId="1" xfId="0" applyFont="1" applyFill="1" applyBorder="1" applyAlignment="1" applyProtection="1">
      <alignment vertical="center" shrinkToFit="1"/>
    </xf>
    <xf numFmtId="0" fontId="7" fillId="7" borderId="1" xfId="0" applyFont="1" applyFill="1" applyBorder="1" applyAlignment="1" applyProtection="1">
      <alignment horizontal="center" vertical="center" shrinkToFit="1"/>
    </xf>
    <xf numFmtId="0" fontId="6" fillId="7" borderId="1" xfId="0" applyFont="1" applyFill="1" applyBorder="1" applyAlignment="1" applyProtection="1">
      <alignment vertical="center" shrinkToFit="1"/>
    </xf>
    <xf numFmtId="0" fontId="6" fillId="7" borderId="1" xfId="0" applyFont="1" applyFill="1" applyBorder="1" applyAlignment="1" applyProtection="1">
      <alignment vertical="center" shrinkToFit="1"/>
    </xf>
    <xf numFmtId="0" fontId="7" fillId="7" borderId="1" xfId="0" applyFont="1" applyFill="1" applyBorder="1" applyAlignment="1" applyProtection="1">
      <alignment horizontal="center" vertical="center" shrinkToFit="1"/>
    </xf>
    <xf numFmtId="177" fontId="0" fillId="9" borderId="1" xfId="0" applyNumberFormat="1" applyFill="1" applyBorder="1" applyAlignment="1" applyProtection="1">
      <alignment vertical="center" shrinkToFit="1"/>
    </xf>
    <xf numFmtId="0" fontId="7" fillId="7" borderId="1" xfId="0" applyFont="1" applyFill="1" applyBorder="1" applyAlignment="1" applyProtection="1">
      <alignment horizontal="center" vertical="center" shrinkToFit="1"/>
    </xf>
    <xf numFmtId="0" fontId="6" fillId="7" borderId="1" xfId="0" applyFont="1" applyFill="1" applyBorder="1" applyAlignment="1" applyProtection="1">
      <alignment vertical="center" shrinkToFit="1"/>
    </xf>
    <xf numFmtId="0" fontId="6" fillId="7" borderId="1" xfId="0" applyFont="1" applyFill="1" applyBorder="1" applyAlignment="1" applyProtection="1">
      <alignment vertical="center" shrinkToFit="1"/>
    </xf>
    <xf numFmtId="0" fontId="7" fillId="7" borderId="1" xfId="0" applyFont="1" applyFill="1" applyBorder="1" applyAlignment="1" applyProtection="1">
      <alignment horizontal="center" vertical="center" shrinkToFit="1"/>
    </xf>
    <xf numFmtId="0" fontId="6" fillId="7" borderId="1" xfId="0" applyFont="1" applyFill="1" applyBorder="1" applyAlignment="1" applyProtection="1">
      <alignment vertical="center" shrinkToFit="1"/>
    </xf>
    <xf numFmtId="0" fontId="7" fillId="7" borderId="1" xfId="0" applyFont="1" applyFill="1" applyBorder="1" applyAlignment="1" applyProtection="1">
      <alignment horizontal="center" vertical="center" shrinkToFit="1"/>
    </xf>
    <xf numFmtId="0" fontId="6" fillId="7" borderId="1" xfId="0" applyFont="1" applyFill="1" applyBorder="1" applyAlignment="1" applyProtection="1">
      <alignment vertical="center" shrinkToFit="1"/>
    </xf>
    <xf numFmtId="0" fontId="6" fillId="7" borderId="1" xfId="0" applyFont="1" applyFill="1" applyBorder="1" applyAlignment="1" applyProtection="1">
      <alignment vertical="center" shrinkToFit="1"/>
    </xf>
    <xf numFmtId="0" fontId="11" fillId="7" borderId="1" xfId="2" applyFont="1" applyFill="1" applyBorder="1" applyAlignment="1">
      <alignment vertical="center" shrinkToFit="1"/>
    </xf>
    <xf numFmtId="0" fontId="9" fillId="7" borderId="1" xfId="2" applyFill="1" applyBorder="1" applyAlignment="1">
      <alignment vertical="center" shrinkToFit="1"/>
    </xf>
    <xf numFmtId="0" fontId="6" fillId="7" borderId="1" xfId="0" applyFont="1" applyFill="1" applyBorder="1" applyAlignment="1" applyProtection="1">
      <alignment vertical="center" shrinkToFit="1"/>
    </xf>
    <xf numFmtId="0" fontId="6" fillId="7" borderId="1" xfId="0" applyFont="1" applyFill="1" applyBorder="1" applyAlignment="1" applyProtection="1">
      <alignment vertical="center" shrinkToFit="1"/>
    </xf>
    <xf numFmtId="0" fontId="6" fillId="7" borderId="1" xfId="0" applyFont="1" applyFill="1" applyBorder="1" applyAlignment="1" applyProtection="1">
      <alignment vertical="center" shrinkToFit="1"/>
    </xf>
    <xf numFmtId="0" fontId="0" fillId="7" borderId="2" xfId="0" applyFill="1" applyBorder="1" applyAlignment="1" applyProtection="1">
      <alignment horizontal="center" vertical="center" shrinkToFit="1"/>
    </xf>
    <xf numFmtId="0" fontId="0" fillId="7" borderId="3" xfId="0" applyFill="1" applyBorder="1" applyAlignment="1" applyProtection="1">
      <alignment horizontal="center" vertical="center" shrinkToFit="1"/>
    </xf>
    <xf numFmtId="0" fontId="0" fillId="7" borderId="4" xfId="0" applyFill="1" applyBorder="1" applyAlignment="1" applyProtection="1">
      <alignment horizontal="center" vertical="center" shrinkToFit="1"/>
    </xf>
    <xf numFmtId="0" fontId="6" fillId="7" borderId="1" xfId="0" applyFont="1" applyFill="1" applyBorder="1" applyAlignment="1" applyProtection="1">
      <alignment horizontal="left" vertical="center" shrinkToFit="1"/>
    </xf>
    <xf numFmtId="0" fontId="4" fillId="0" borderId="2" xfId="0" applyFont="1" applyBorder="1" applyAlignment="1" applyProtection="1">
      <alignment horizontal="center" vertical="center" shrinkToFit="1"/>
    </xf>
    <xf numFmtId="0" fontId="4" fillId="0" borderId="3" xfId="0" applyFont="1" applyBorder="1" applyAlignment="1" applyProtection="1">
      <alignment horizontal="center" vertical="center" shrinkToFit="1"/>
    </xf>
    <xf numFmtId="0" fontId="4" fillId="0" borderId="4" xfId="0" applyFont="1" applyBorder="1" applyAlignment="1" applyProtection="1">
      <alignment horizontal="center" vertical="center" shrinkToFit="1"/>
    </xf>
    <xf numFmtId="0" fontId="8" fillId="7" borderId="1" xfId="0" applyFont="1" applyFill="1" applyBorder="1" applyAlignment="1" applyProtection="1">
      <alignment horizontal="center" vertical="center" shrinkToFit="1"/>
    </xf>
    <xf numFmtId="0" fontId="6" fillId="7" borderId="1" xfId="0" applyFont="1" applyFill="1" applyBorder="1" applyAlignment="1" applyProtection="1">
      <alignment horizontal="center" vertical="center" shrinkToFit="1"/>
    </xf>
    <xf numFmtId="0" fontId="7" fillId="7" borderId="1" xfId="0" applyFont="1" applyFill="1" applyBorder="1" applyAlignment="1" applyProtection="1">
      <alignment horizontal="center" vertical="center" shrinkToFit="1"/>
    </xf>
    <xf numFmtId="0" fontId="0" fillId="7" borderId="1" xfId="0" applyFill="1" applyBorder="1" applyAlignment="1">
      <alignment horizontal="center" vertical="center" wrapText="1" shrinkToFit="1"/>
    </xf>
    <xf numFmtId="0" fontId="0" fillId="7" borderId="1" xfId="0" applyFill="1" applyBorder="1" applyAlignment="1">
      <alignment horizontal="center" vertical="center" shrinkToFit="1"/>
    </xf>
    <xf numFmtId="0" fontId="0" fillId="7" borderId="1" xfId="0" applyFill="1" applyBorder="1" applyAlignment="1" applyProtection="1">
      <alignment horizontal="center" vertical="center" shrinkToFit="1"/>
    </xf>
    <xf numFmtId="0" fontId="12" fillId="0" borderId="2" xfId="0" applyFont="1" applyBorder="1" applyAlignment="1" applyProtection="1">
      <alignment horizontal="center" vertical="center" shrinkToFit="1"/>
      <protection locked="0"/>
    </xf>
    <xf numFmtId="0" fontId="12" fillId="0" borderId="4" xfId="0" applyFont="1" applyBorder="1" applyAlignment="1" applyProtection="1">
      <alignment horizontal="center" vertical="center" shrinkToFit="1"/>
      <protection locked="0"/>
    </xf>
    <xf numFmtId="0" fontId="6" fillId="7" borderId="5" xfId="0" applyFont="1" applyFill="1" applyBorder="1" applyAlignment="1" applyProtection="1">
      <alignment horizontal="left" vertical="center" shrinkToFit="1"/>
    </xf>
    <xf numFmtId="0" fontId="6" fillId="7" borderId="6" xfId="0" applyFont="1" applyFill="1" applyBorder="1" applyAlignment="1" applyProtection="1">
      <alignment horizontal="left" vertical="center" shrinkToFit="1"/>
    </xf>
    <xf numFmtId="0" fontId="6" fillId="7" borderId="1" xfId="0" applyFont="1" applyFill="1" applyBorder="1" applyAlignment="1" applyProtection="1">
      <alignment vertical="center" shrinkToFit="1"/>
    </xf>
  </cellXfs>
  <cellStyles count="5">
    <cellStyle name="パーセント" xfId="4" builtinId="5"/>
    <cellStyle name="桁区切り" xfId="1" builtinId="6"/>
    <cellStyle name="桁区切り 2" xfId="3" xr:uid="{00000000-0005-0000-0000-000002000000}"/>
    <cellStyle name="標準" xfId="0" builtinId="0"/>
    <cellStyle name="標準 2" xfId="2" xr:uid="{00000000-0005-0000-0000-000004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084"/>
  <sheetViews>
    <sheetView tabSelected="1" view="pageBreakPreview" zoomScaleNormal="85" zoomScaleSheetLayoutView="100" workbookViewId="0">
      <selection activeCell="B1091" sqref="B1091"/>
    </sheetView>
  </sheetViews>
  <sheetFormatPr defaultColWidth="8.77734375" defaultRowHeight="13.2" x14ac:dyDescent="0.2"/>
  <cols>
    <col min="1" max="1" width="3.33203125" style="4" customWidth="1"/>
    <col min="2" max="2" width="38.88671875" style="18" bestFit="1" customWidth="1"/>
    <col min="3" max="3" width="26.21875" style="18" customWidth="1"/>
    <col min="4" max="4" width="6.33203125" style="19" customWidth="1"/>
    <col min="5" max="5" width="8.77734375" style="4"/>
    <col min="6" max="11" width="8.6640625" style="4" customWidth="1"/>
    <col min="12" max="16384" width="8.77734375" style="4"/>
  </cols>
  <sheetData>
    <row r="1" spans="2:11" ht="26.7" customHeight="1" x14ac:dyDescent="0.2">
      <c r="B1" s="117" t="s">
        <v>678</v>
      </c>
      <c r="C1" s="118"/>
      <c r="D1" s="118"/>
      <c r="E1" s="118"/>
      <c r="F1" s="118"/>
      <c r="G1" s="118"/>
      <c r="H1" s="118"/>
      <c r="I1" s="118"/>
      <c r="J1" s="118"/>
      <c r="K1" s="119"/>
    </row>
    <row r="2" spans="2:11" x14ac:dyDescent="0.2">
      <c r="B2" s="35"/>
      <c r="C2" s="35"/>
      <c r="D2" s="36"/>
      <c r="E2" s="9"/>
      <c r="F2" s="9"/>
      <c r="G2" s="9"/>
      <c r="H2" s="9"/>
      <c r="I2" s="9"/>
      <c r="J2" s="9"/>
      <c r="K2" s="9"/>
    </row>
    <row r="3" spans="2:11" x14ac:dyDescent="0.2">
      <c r="B3" s="120" t="s">
        <v>0</v>
      </c>
      <c r="C3" s="121" t="s">
        <v>1</v>
      </c>
      <c r="D3" s="122" t="s">
        <v>2</v>
      </c>
      <c r="E3" s="123" t="s">
        <v>677</v>
      </c>
      <c r="F3" s="125" t="s">
        <v>3</v>
      </c>
      <c r="G3" s="125"/>
      <c r="H3" s="125"/>
      <c r="I3" s="125"/>
      <c r="J3" s="125"/>
      <c r="K3" s="125"/>
    </row>
    <row r="4" spans="2:11" ht="43.5" customHeight="1" x14ac:dyDescent="0.2">
      <c r="B4" s="120"/>
      <c r="C4" s="121"/>
      <c r="D4" s="122"/>
      <c r="E4" s="124"/>
      <c r="F4" s="29" t="s">
        <v>706</v>
      </c>
      <c r="G4" s="77" t="s">
        <v>680</v>
      </c>
      <c r="H4" s="77" t="s">
        <v>682</v>
      </c>
      <c r="I4" s="29" t="s">
        <v>681</v>
      </c>
      <c r="J4" s="29" t="s">
        <v>679</v>
      </c>
      <c r="K4" s="29"/>
    </row>
    <row r="5" spans="2:11" x14ac:dyDescent="0.2">
      <c r="B5" s="120"/>
      <c r="C5" s="121"/>
      <c r="D5" s="122"/>
      <c r="E5" s="124"/>
      <c r="F5" s="2" t="s">
        <v>242</v>
      </c>
      <c r="G5" s="2" t="s">
        <v>242</v>
      </c>
      <c r="H5" s="2" t="s">
        <v>242</v>
      </c>
      <c r="I5" s="2" t="s">
        <v>241</v>
      </c>
      <c r="J5" s="2"/>
      <c r="K5" s="2"/>
    </row>
    <row r="6" spans="2:11" x14ac:dyDescent="0.2">
      <c r="B6" s="5" t="s">
        <v>4</v>
      </c>
      <c r="C6" s="5"/>
      <c r="D6" s="6"/>
      <c r="E6" s="7"/>
      <c r="F6" s="7"/>
      <c r="G6" s="7"/>
      <c r="H6" s="7"/>
      <c r="I6" s="7"/>
      <c r="J6" s="7"/>
      <c r="K6" s="7"/>
    </row>
    <row r="7" spans="2:11" hidden="1" x14ac:dyDescent="0.2">
      <c r="B7" s="83" t="s">
        <v>5</v>
      </c>
      <c r="C7" s="83" t="s">
        <v>6</v>
      </c>
      <c r="D7" s="84" t="s">
        <v>7</v>
      </c>
      <c r="E7" s="8">
        <f t="shared" ref="E7:E18" si="0">SUM(F7:K7)</f>
        <v>0</v>
      </c>
      <c r="F7" s="1"/>
      <c r="G7" s="1"/>
      <c r="H7" s="1"/>
      <c r="I7" s="1"/>
      <c r="J7" s="1"/>
      <c r="K7" s="1"/>
    </row>
    <row r="8" spans="2:11" hidden="1" x14ac:dyDescent="0.2">
      <c r="B8" s="83" t="s">
        <v>5</v>
      </c>
      <c r="C8" s="83" t="s">
        <v>8</v>
      </c>
      <c r="D8" s="84" t="s">
        <v>7</v>
      </c>
      <c r="E8" s="8">
        <f t="shared" si="0"/>
        <v>0</v>
      </c>
      <c r="F8" s="1"/>
      <c r="G8" s="1"/>
      <c r="H8" s="1"/>
      <c r="I8" s="1"/>
      <c r="J8" s="1"/>
      <c r="K8" s="1"/>
    </row>
    <row r="9" spans="2:11" hidden="1" x14ac:dyDescent="0.2">
      <c r="B9" s="83" t="s">
        <v>5</v>
      </c>
      <c r="C9" s="83" t="s">
        <v>9</v>
      </c>
      <c r="D9" s="84" t="s">
        <v>7</v>
      </c>
      <c r="E9" s="8">
        <f t="shared" si="0"/>
        <v>0</v>
      </c>
      <c r="F9" s="1"/>
      <c r="G9" s="1"/>
      <c r="H9" s="1"/>
      <c r="I9" s="1"/>
      <c r="J9" s="1"/>
      <c r="K9" s="1"/>
    </row>
    <row r="10" spans="2:11" hidden="1" x14ac:dyDescent="0.2">
      <c r="B10" s="83" t="s">
        <v>5</v>
      </c>
      <c r="C10" s="83" t="s">
        <v>10</v>
      </c>
      <c r="D10" s="84" t="s">
        <v>7</v>
      </c>
      <c r="E10" s="8">
        <f t="shared" si="0"/>
        <v>0</v>
      </c>
      <c r="F10" s="1"/>
      <c r="G10" s="1"/>
      <c r="H10" s="1"/>
      <c r="I10" s="1"/>
      <c r="J10" s="1"/>
      <c r="K10" s="1"/>
    </row>
    <row r="11" spans="2:11" hidden="1" x14ac:dyDescent="0.2">
      <c r="B11" s="83" t="s">
        <v>5</v>
      </c>
      <c r="C11" s="83" t="s">
        <v>11</v>
      </c>
      <c r="D11" s="84" t="s">
        <v>7</v>
      </c>
      <c r="E11" s="8">
        <f t="shared" si="0"/>
        <v>0</v>
      </c>
      <c r="F11" s="1"/>
      <c r="G11" s="1"/>
      <c r="H11" s="1"/>
      <c r="I11" s="1"/>
      <c r="J11" s="1"/>
      <c r="K11" s="1"/>
    </row>
    <row r="12" spans="2:11" hidden="1" x14ac:dyDescent="0.2">
      <c r="B12" s="83" t="s">
        <v>5</v>
      </c>
      <c r="C12" s="83" t="s">
        <v>435</v>
      </c>
      <c r="D12" s="84" t="s">
        <v>7</v>
      </c>
      <c r="E12" s="8">
        <f t="shared" si="0"/>
        <v>0</v>
      </c>
      <c r="F12" s="23">
        <f>SUM(F7:F11)</f>
        <v>0</v>
      </c>
      <c r="G12" s="23">
        <f t="shared" ref="G12:K12" si="1">SUM(G7:G11)</f>
        <v>0</v>
      </c>
      <c r="H12" s="23">
        <f t="shared" si="1"/>
        <v>0</v>
      </c>
      <c r="I12" s="23">
        <f t="shared" si="1"/>
        <v>0</v>
      </c>
      <c r="J12" s="23">
        <f t="shared" si="1"/>
        <v>0</v>
      </c>
      <c r="K12" s="23">
        <f t="shared" si="1"/>
        <v>0</v>
      </c>
    </row>
    <row r="13" spans="2:11" x14ac:dyDescent="0.2">
      <c r="B13" s="83" t="s">
        <v>5</v>
      </c>
      <c r="C13" s="83" t="s">
        <v>12</v>
      </c>
      <c r="D13" s="84" t="s">
        <v>7</v>
      </c>
      <c r="E13" s="8">
        <f t="shared" si="0"/>
        <v>3</v>
      </c>
      <c r="F13" s="44"/>
      <c r="G13" s="44"/>
      <c r="H13" s="32"/>
      <c r="I13" s="32">
        <v>3</v>
      </c>
      <c r="J13" s="32"/>
      <c r="K13" s="32"/>
    </row>
    <row r="14" spans="2:11" x14ac:dyDescent="0.2">
      <c r="B14" s="83" t="s">
        <v>5</v>
      </c>
      <c r="C14" s="83" t="s">
        <v>13</v>
      </c>
      <c r="D14" s="84" t="s">
        <v>7</v>
      </c>
      <c r="E14" s="8">
        <f t="shared" si="0"/>
        <v>261.39999999999998</v>
      </c>
      <c r="F14" s="44">
        <v>60.2</v>
      </c>
      <c r="G14" s="44">
        <v>146.30000000000001</v>
      </c>
      <c r="H14" s="32"/>
      <c r="I14" s="32">
        <v>54.9</v>
      </c>
      <c r="J14" s="32"/>
      <c r="K14" s="32"/>
    </row>
    <row r="15" spans="2:11" x14ac:dyDescent="0.2">
      <c r="B15" s="83" t="s">
        <v>5</v>
      </c>
      <c r="C15" s="83" t="s">
        <v>14</v>
      </c>
      <c r="D15" s="84" t="s">
        <v>7</v>
      </c>
      <c r="E15" s="8">
        <f t="shared" si="0"/>
        <v>160</v>
      </c>
      <c r="F15" s="44">
        <v>81.400000000000006</v>
      </c>
      <c r="G15" s="44"/>
      <c r="H15" s="44">
        <v>78.599999999999994</v>
      </c>
      <c r="I15" s="32"/>
      <c r="J15" s="32"/>
      <c r="K15" s="32"/>
    </row>
    <row r="16" spans="2:11" hidden="1" x14ac:dyDescent="0.2">
      <c r="B16" s="83" t="s">
        <v>5</v>
      </c>
      <c r="C16" s="83" t="s">
        <v>15</v>
      </c>
      <c r="D16" s="84" t="s">
        <v>7</v>
      </c>
      <c r="E16" s="8">
        <f t="shared" si="0"/>
        <v>0</v>
      </c>
      <c r="F16" s="44"/>
      <c r="G16" s="44"/>
      <c r="H16" s="32"/>
      <c r="I16" s="32"/>
      <c r="J16" s="32"/>
      <c r="K16" s="32"/>
    </row>
    <row r="17" spans="2:11" hidden="1" x14ac:dyDescent="0.2">
      <c r="B17" s="83" t="s">
        <v>5</v>
      </c>
      <c r="C17" s="83" t="s">
        <v>16</v>
      </c>
      <c r="D17" s="84" t="s">
        <v>7</v>
      </c>
      <c r="E17" s="8">
        <f t="shared" si="0"/>
        <v>0</v>
      </c>
      <c r="F17" s="32"/>
      <c r="G17" s="32"/>
      <c r="H17" s="32"/>
      <c r="I17" s="32"/>
      <c r="J17" s="32"/>
      <c r="K17" s="32"/>
    </row>
    <row r="18" spans="2:11" x14ac:dyDescent="0.2">
      <c r="B18" s="83" t="s">
        <v>5</v>
      </c>
      <c r="C18" s="83" t="s">
        <v>436</v>
      </c>
      <c r="D18" s="84" t="s">
        <v>7</v>
      </c>
      <c r="E18" s="8">
        <f t="shared" si="0"/>
        <v>424.4</v>
      </c>
      <c r="F18" s="31">
        <f>SUM(F13:F17)</f>
        <v>141.60000000000002</v>
      </c>
      <c r="G18" s="31">
        <f t="shared" ref="G18:K18" si="2">SUM(G13:G17)</f>
        <v>146.30000000000001</v>
      </c>
      <c r="H18" s="31">
        <f t="shared" si="2"/>
        <v>78.599999999999994</v>
      </c>
      <c r="I18" s="31">
        <f t="shared" si="2"/>
        <v>57.9</v>
      </c>
      <c r="J18" s="31">
        <f t="shared" si="2"/>
        <v>0</v>
      </c>
      <c r="K18" s="31">
        <f t="shared" si="2"/>
        <v>0</v>
      </c>
    </row>
    <row r="19" spans="2:11" x14ac:dyDescent="0.2">
      <c r="B19" s="83" t="s">
        <v>5</v>
      </c>
      <c r="C19" s="83" t="s">
        <v>17</v>
      </c>
      <c r="D19" s="84" t="s">
        <v>7</v>
      </c>
      <c r="E19" s="8">
        <f>SUM(E7:E17)</f>
        <v>424.4</v>
      </c>
      <c r="F19" s="8">
        <f>+F12+F18</f>
        <v>141.60000000000002</v>
      </c>
      <c r="G19" s="8">
        <f t="shared" ref="G19:K19" si="3">+G12+G18</f>
        <v>146.30000000000001</v>
      </c>
      <c r="H19" s="8">
        <f t="shared" si="3"/>
        <v>78.599999999999994</v>
      </c>
      <c r="I19" s="8">
        <f t="shared" si="3"/>
        <v>57.9</v>
      </c>
      <c r="J19" s="8">
        <f t="shared" si="3"/>
        <v>0</v>
      </c>
      <c r="K19" s="8">
        <f t="shared" si="3"/>
        <v>0</v>
      </c>
    </row>
    <row r="20" spans="2:11" hidden="1" x14ac:dyDescent="0.2">
      <c r="B20" s="5" t="s">
        <v>18</v>
      </c>
      <c r="C20" s="5"/>
      <c r="D20" s="11"/>
      <c r="E20" s="7"/>
      <c r="F20" s="7"/>
      <c r="G20" s="7"/>
      <c r="H20" s="7"/>
      <c r="I20" s="7"/>
      <c r="J20" s="7"/>
      <c r="K20" s="7"/>
    </row>
    <row r="21" spans="2:11" hidden="1" x14ac:dyDescent="0.2">
      <c r="B21" s="12" t="s">
        <v>19</v>
      </c>
      <c r="C21" s="12"/>
      <c r="D21" s="13"/>
      <c r="E21" s="14"/>
      <c r="F21" s="14"/>
      <c r="G21" s="14"/>
      <c r="H21" s="14"/>
      <c r="I21" s="14"/>
      <c r="J21" s="14"/>
      <c r="K21" s="14"/>
    </row>
    <row r="22" spans="2:11" hidden="1" x14ac:dyDescent="0.2">
      <c r="B22" s="83" t="s">
        <v>20</v>
      </c>
      <c r="C22" s="83" t="s">
        <v>21</v>
      </c>
      <c r="D22" s="84" t="s">
        <v>22</v>
      </c>
      <c r="E22" s="15">
        <f t="shared" ref="E22:E53" si="4">SUM(F22:K22)</f>
        <v>0</v>
      </c>
      <c r="F22" s="1"/>
      <c r="G22" s="1"/>
      <c r="H22" s="1"/>
      <c r="I22" s="1"/>
      <c r="J22" s="1"/>
      <c r="K22" s="1"/>
    </row>
    <row r="23" spans="2:11" hidden="1" x14ac:dyDescent="0.2">
      <c r="B23" s="83" t="s">
        <v>27</v>
      </c>
      <c r="C23" s="83" t="s">
        <v>28</v>
      </c>
      <c r="D23" s="84" t="s">
        <v>29</v>
      </c>
      <c r="E23" s="15">
        <f t="shared" si="4"/>
        <v>0</v>
      </c>
      <c r="F23" s="1"/>
      <c r="G23" s="1"/>
      <c r="H23" s="1"/>
      <c r="I23" s="1"/>
      <c r="J23" s="1"/>
      <c r="K23" s="1"/>
    </row>
    <row r="24" spans="2:11" hidden="1" x14ac:dyDescent="0.2">
      <c r="B24" s="83" t="s">
        <v>27</v>
      </c>
      <c r="C24" s="83" t="s">
        <v>49</v>
      </c>
      <c r="D24" s="84" t="s">
        <v>29</v>
      </c>
      <c r="E24" s="15">
        <f t="shared" si="4"/>
        <v>0</v>
      </c>
      <c r="F24" s="1"/>
      <c r="G24" s="1"/>
      <c r="H24" s="1"/>
      <c r="I24" s="1"/>
      <c r="J24" s="1"/>
      <c r="K24" s="1"/>
    </row>
    <row r="25" spans="2:11" hidden="1" x14ac:dyDescent="0.2">
      <c r="B25" s="83" t="s">
        <v>27</v>
      </c>
      <c r="C25" s="83" t="s">
        <v>54</v>
      </c>
      <c r="D25" s="84" t="s">
        <v>29</v>
      </c>
      <c r="E25" s="15">
        <f t="shared" si="4"/>
        <v>0</v>
      </c>
      <c r="F25" s="1"/>
      <c r="G25" s="1"/>
      <c r="H25" s="1"/>
      <c r="I25" s="1"/>
      <c r="J25" s="1"/>
      <c r="K25" s="1"/>
    </row>
    <row r="26" spans="2:11" hidden="1" x14ac:dyDescent="0.2">
      <c r="B26" s="83" t="s">
        <v>27</v>
      </c>
      <c r="C26" s="83" t="s">
        <v>58</v>
      </c>
      <c r="D26" s="84" t="s">
        <v>29</v>
      </c>
      <c r="E26" s="15">
        <f t="shared" si="4"/>
        <v>0</v>
      </c>
      <c r="F26" s="1"/>
      <c r="G26" s="1"/>
      <c r="H26" s="1"/>
      <c r="I26" s="1"/>
      <c r="J26" s="1"/>
      <c r="K26" s="1"/>
    </row>
    <row r="27" spans="2:11" hidden="1" x14ac:dyDescent="0.2">
      <c r="B27" s="83" t="s">
        <v>27</v>
      </c>
      <c r="C27" s="83" t="s">
        <v>63</v>
      </c>
      <c r="D27" s="84" t="s">
        <v>29</v>
      </c>
      <c r="E27" s="15">
        <f t="shared" si="4"/>
        <v>0</v>
      </c>
      <c r="F27" s="1"/>
      <c r="G27" s="1"/>
      <c r="H27" s="1"/>
      <c r="I27" s="1"/>
      <c r="J27" s="1"/>
      <c r="K27" s="1"/>
    </row>
    <row r="28" spans="2:11" hidden="1" x14ac:dyDescent="0.2">
      <c r="B28" s="83" t="s">
        <v>27</v>
      </c>
      <c r="C28" s="83" t="s">
        <v>68</v>
      </c>
      <c r="D28" s="84" t="s">
        <v>29</v>
      </c>
      <c r="E28" s="15">
        <f t="shared" si="4"/>
        <v>0</v>
      </c>
      <c r="F28" s="1"/>
      <c r="G28" s="1"/>
      <c r="H28" s="1"/>
      <c r="I28" s="1"/>
      <c r="J28" s="1"/>
      <c r="K28" s="1"/>
    </row>
    <row r="29" spans="2:11" hidden="1" x14ac:dyDescent="0.2">
      <c r="B29" s="83" t="s">
        <v>27</v>
      </c>
      <c r="C29" s="83" t="s">
        <v>77</v>
      </c>
      <c r="D29" s="84" t="s">
        <v>29</v>
      </c>
      <c r="E29" s="15">
        <f t="shared" si="4"/>
        <v>0</v>
      </c>
      <c r="F29" s="1"/>
      <c r="G29" s="1"/>
      <c r="H29" s="1"/>
      <c r="I29" s="1"/>
      <c r="J29" s="1"/>
      <c r="K29" s="1"/>
    </row>
    <row r="30" spans="2:11" hidden="1" x14ac:dyDescent="0.2">
      <c r="B30" s="83" t="s">
        <v>27</v>
      </c>
      <c r="C30" s="83" t="s">
        <v>82</v>
      </c>
      <c r="D30" s="84" t="s">
        <v>29</v>
      </c>
      <c r="E30" s="15">
        <f t="shared" si="4"/>
        <v>0</v>
      </c>
      <c r="F30" s="1"/>
      <c r="G30" s="1"/>
      <c r="H30" s="1"/>
      <c r="I30" s="1"/>
      <c r="J30" s="1"/>
      <c r="K30" s="1"/>
    </row>
    <row r="31" spans="2:11" hidden="1" x14ac:dyDescent="0.2">
      <c r="B31" s="83" t="s">
        <v>27</v>
      </c>
      <c r="C31" s="83" t="s">
        <v>87</v>
      </c>
      <c r="D31" s="84" t="s">
        <v>29</v>
      </c>
      <c r="E31" s="15">
        <f t="shared" si="4"/>
        <v>0</v>
      </c>
      <c r="F31" s="1"/>
      <c r="G31" s="1"/>
      <c r="H31" s="1"/>
      <c r="I31" s="1"/>
      <c r="J31" s="1"/>
      <c r="K31" s="1"/>
    </row>
    <row r="32" spans="2:11" hidden="1" x14ac:dyDescent="0.2">
      <c r="B32" s="83" t="s">
        <v>27</v>
      </c>
      <c r="C32" s="83" t="s">
        <v>132</v>
      </c>
      <c r="D32" s="84" t="s">
        <v>133</v>
      </c>
      <c r="E32" s="15">
        <f t="shared" si="4"/>
        <v>0</v>
      </c>
      <c r="F32" s="1"/>
      <c r="G32" s="1"/>
      <c r="H32" s="1"/>
      <c r="I32" s="1"/>
      <c r="J32" s="1"/>
      <c r="K32" s="1"/>
    </row>
    <row r="33" spans="2:11" hidden="1" x14ac:dyDescent="0.2">
      <c r="B33" s="83" t="s">
        <v>27</v>
      </c>
      <c r="C33" s="83" t="s">
        <v>138</v>
      </c>
      <c r="D33" s="84" t="s">
        <v>133</v>
      </c>
      <c r="E33" s="15">
        <f t="shared" si="4"/>
        <v>0</v>
      </c>
      <c r="F33" s="1"/>
      <c r="G33" s="1"/>
      <c r="H33" s="1"/>
      <c r="I33" s="1"/>
      <c r="J33" s="1"/>
      <c r="K33" s="1"/>
    </row>
    <row r="34" spans="2:11" hidden="1" x14ac:dyDescent="0.2">
      <c r="B34" s="83" t="s">
        <v>27</v>
      </c>
      <c r="C34" s="83" t="s">
        <v>92</v>
      </c>
      <c r="D34" s="84" t="s">
        <v>29</v>
      </c>
      <c r="E34" s="15">
        <f t="shared" si="4"/>
        <v>0</v>
      </c>
      <c r="F34" s="1"/>
      <c r="G34" s="1"/>
      <c r="H34" s="1"/>
      <c r="I34" s="1"/>
      <c r="J34" s="1"/>
      <c r="K34" s="1"/>
    </row>
    <row r="35" spans="2:11" hidden="1" x14ac:dyDescent="0.2">
      <c r="B35" s="83" t="s">
        <v>27</v>
      </c>
      <c r="C35" s="83" t="s">
        <v>97</v>
      </c>
      <c r="D35" s="84" t="s">
        <v>29</v>
      </c>
      <c r="E35" s="15">
        <f t="shared" si="4"/>
        <v>0</v>
      </c>
      <c r="F35" s="1"/>
      <c r="G35" s="1"/>
      <c r="H35" s="1"/>
      <c r="I35" s="1"/>
      <c r="J35" s="1"/>
      <c r="K35" s="1"/>
    </row>
    <row r="36" spans="2:11" hidden="1" x14ac:dyDescent="0.2">
      <c r="B36" s="83" t="s">
        <v>27</v>
      </c>
      <c r="C36" s="83" t="s">
        <v>102</v>
      </c>
      <c r="D36" s="84" t="s">
        <v>29</v>
      </c>
      <c r="E36" s="15">
        <f t="shared" si="4"/>
        <v>0</v>
      </c>
      <c r="F36" s="1"/>
      <c r="G36" s="1"/>
      <c r="H36" s="1"/>
      <c r="I36" s="1"/>
      <c r="J36" s="1"/>
      <c r="K36" s="1"/>
    </row>
    <row r="37" spans="2:11" hidden="1" x14ac:dyDescent="0.2">
      <c r="B37" s="83" t="s">
        <v>27</v>
      </c>
      <c r="C37" s="83" t="s">
        <v>107</v>
      </c>
      <c r="D37" s="84" t="s">
        <v>29</v>
      </c>
      <c r="E37" s="15">
        <f t="shared" si="4"/>
        <v>0</v>
      </c>
      <c r="F37" s="1"/>
      <c r="G37" s="1"/>
      <c r="H37" s="1"/>
      <c r="I37" s="1"/>
      <c r="J37" s="1"/>
      <c r="K37" s="1"/>
    </row>
    <row r="38" spans="2:11" hidden="1" x14ac:dyDescent="0.2">
      <c r="B38" s="83" t="s">
        <v>27</v>
      </c>
      <c r="C38" s="83" t="s">
        <v>112</v>
      </c>
      <c r="D38" s="84" t="s">
        <v>29</v>
      </c>
      <c r="E38" s="15">
        <f t="shared" si="4"/>
        <v>0</v>
      </c>
      <c r="F38" s="1"/>
      <c r="G38" s="1"/>
      <c r="H38" s="1"/>
      <c r="I38" s="1"/>
      <c r="J38" s="1"/>
      <c r="K38" s="1"/>
    </row>
    <row r="39" spans="2:11" hidden="1" x14ac:dyDescent="0.2">
      <c r="B39" s="83" t="s">
        <v>27</v>
      </c>
      <c r="C39" s="83" t="s">
        <v>117</v>
      </c>
      <c r="D39" s="84" t="s">
        <v>29</v>
      </c>
      <c r="E39" s="15">
        <f t="shared" si="4"/>
        <v>0</v>
      </c>
      <c r="F39" s="1"/>
      <c r="G39" s="1"/>
      <c r="H39" s="1"/>
      <c r="I39" s="1"/>
      <c r="J39" s="1"/>
      <c r="K39" s="1"/>
    </row>
    <row r="40" spans="2:11" hidden="1" x14ac:dyDescent="0.2">
      <c r="B40" s="83" t="s">
        <v>27</v>
      </c>
      <c r="C40" s="83" t="s">
        <v>122</v>
      </c>
      <c r="D40" s="84" t="s">
        <v>29</v>
      </c>
      <c r="E40" s="15">
        <f t="shared" si="4"/>
        <v>0</v>
      </c>
      <c r="F40" s="1"/>
      <c r="G40" s="1"/>
      <c r="H40" s="1"/>
      <c r="I40" s="1"/>
      <c r="J40" s="1"/>
      <c r="K40" s="1"/>
    </row>
    <row r="41" spans="2:11" hidden="1" x14ac:dyDescent="0.2">
      <c r="B41" s="83" t="s">
        <v>27</v>
      </c>
      <c r="C41" s="83" t="s">
        <v>127</v>
      </c>
      <c r="D41" s="84" t="s">
        <v>29</v>
      </c>
      <c r="E41" s="15">
        <f t="shared" si="4"/>
        <v>0</v>
      </c>
      <c r="F41" s="1"/>
      <c r="G41" s="1"/>
      <c r="H41" s="1"/>
      <c r="I41" s="1"/>
      <c r="J41" s="1"/>
      <c r="K41" s="1"/>
    </row>
    <row r="42" spans="2:11" hidden="1" x14ac:dyDescent="0.2">
      <c r="B42" s="83" t="s">
        <v>258</v>
      </c>
      <c r="C42" s="83" t="s">
        <v>144</v>
      </c>
      <c r="D42" s="61" t="s">
        <v>29</v>
      </c>
      <c r="E42" s="15">
        <f t="shared" si="4"/>
        <v>0</v>
      </c>
      <c r="F42" s="1"/>
      <c r="G42" s="1"/>
      <c r="H42" s="1"/>
      <c r="I42" s="1"/>
      <c r="J42" s="1"/>
      <c r="K42" s="1"/>
    </row>
    <row r="43" spans="2:11" hidden="1" x14ac:dyDescent="0.2">
      <c r="B43" s="83" t="s">
        <v>259</v>
      </c>
      <c r="C43" s="83" t="s">
        <v>144</v>
      </c>
      <c r="D43" s="61" t="s">
        <v>29</v>
      </c>
      <c r="E43" s="15">
        <f t="shared" si="4"/>
        <v>0</v>
      </c>
      <c r="F43" s="1"/>
      <c r="G43" s="1"/>
      <c r="H43" s="1"/>
      <c r="I43" s="1"/>
      <c r="J43" s="1"/>
      <c r="K43" s="1"/>
    </row>
    <row r="44" spans="2:11" hidden="1" x14ac:dyDescent="0.2">
      <c r="B44" s="83" t="s">
        <v>143</v>
      </c>
      <c r="C44" s="83" t="s">
        <v>144</v>
      </c>
      <c r="D44" s="84" t="s">
        <v>133</v>
      </c>
      <c r="E44" s="15">
        <f t="shared" si="4"/>
        <v>0</v>
      </c>
      <c r="F44" s="1"/>
      <c r="G44" s="1"/>
      <c r="H44" s="1"/>
      <c r="I44" s="1"/>
      <c r="J44" s="1"/>
      <c r="K44" s="1"/>
    </row>
    <row r="45" spans="2:11" hidden="1" x14ac:dyDescent="0.2">
      <c r="B45" s="83" t="s">
        <v>20</v>
      </c>
      <c r="C45" s="83" t="s">
        <v>23</v>
      </c>
      <c r="D45" s="84" t="s">
        <v>22</v>
      </c>
      <c r="E45" s="15">
        <f t="shared" si="4"/>
        <v>0</v>
      </c>
      <c r="F45" s="1"/>
      <c r="G45" s="1"/>
      <c r="H45" s="1"/>
      <c r="I45" s="1"/>
      <c r="J45" s="1"/>
      <c r="K45" s="1"/>
    </row>
    <row r="46" spans="2:11" hidden="1" x14ac:dyDescent="0.2">
      <c r="B46" s="83" t="s">
        <v>27</v>
      </c>
      <c r="C46" s="83" t="s">
        <v>30</v>
      </c>
      <c r="D46" s="84" t="s">
        <v>29</v>
      </c>
      <c r="E46" s="15">
        <f t="shared" si="4"/>
        <v>0</v>
      </c>
      <c r="F46" s="1"/>
      <c r="G46" s="1"/>
      <c r="H46" s="1"/>
      <c r="I46" s="1"/>
      <c r="J46" s="1"/>
      <c r="K46" s="1"/>
    </row>
    <row r="47" spans="2:11" hidden="1" x14ac:dyDescent="0.2">
      <c r="B47" s="83" t="s">
        <v>27</v>
      </c>
      <c r="C47" s="83" t="s">
        <v>31</v>
      </c>
      <c r="D47" s="84" t="s">
        <v>29</v>
      </c>
      <c r="E47" s="15">
        <f t="shared" si="4"/>
        <v>0</v>
      </c>
      <c r="F47" s="1"/>
      <c r="G47" s="1"/>
      <c r="H47" s="1"/>
      <c r="I47" s="1"/>
      <c r="J47" s="1"/>
      <c r="K47" s="1"/>
    </row>
    <row r="48" spans="2:11" hidden="1" x14ac:dyDescent="0.2">
      <c r="B48" s="83" t="s">
        <v>27</v>
      </c>
      <c r="C48" s="83" t="s">
        <v>41</v>
      </c>
      <c r="D48" s="84" t="s">
        <v>29</v>
      </c>
      <c r="E48" s="15">
        <f t="shared" si="4"/>
        <v>0</v>
      </c>
      <c r="F48" s="1"/>
      <c r="G48" s="1"/>
      <c r="H48" s="1"/>
      <c r="I48" s="1"/>
      <c r="J48" s="1"/>
      <c r="K48" s="1"/>
    </row>
    <row r="49" spans="2:11" hidden="1" x14ac:dyDescent="0.2">
      <c r="B49" s="83" t="s">
        <v>27</v>
      </c>
      <c r="C49" s="83" t="s">
        <v>45</v>
      </c>
      <c r="D49" s="84" t="s">
        <v>29</v>
      </c>
      <c r="E49" s="15">
        <f t="shared" si="4"/>
        <v>0</v>
      </c>
      <c r="F49" s="1"/>
      <c r="G49" s="1"/>
      <c r="H49" s="1"/>
      <c r="I49" s="1"/>
      <c r="J49" s="1"/>
      <c r="K49" s="1"/>
    </row>
    <row r="50" spans="2:11" hidden="1" x14ac:dyDescent="0.2">
      <c r="B50" s="83" t="s">
        <v>27</v>
      </c>
      <c r="C50" s="83" t="s">
        <v>50</v>
      </c>
      <c r="D50" s="84" t="s">
        <v>29</v>
      </c>
      <c r="E50" s="15">
        <f t="shared" si="4"/>
        <v>0</v>
      </c>
      <c r="F50" s="1"/>
      <c r="G50" s="1"/>
      <c r="H50" s="1"/>
      <c r="I50" s="1"/>
      <c r="J50" s="1"/>
      <c r="K50" s="1"/>
    </row>
    <row r="51" spans="2:11" hidden="1" x14ac:dyDescent="0.2">
      <c r="B51" s="83" t="s">
        <v>27</v>
      </c>
      <c r="C51" s="83" t="s">
        <v>55</v>
      </c>
      <c r="D51" s="84" t="s">
        <v>29</v>
      </c>
      <c r="E51" s="15">
        <f t="shared" si="4"/>
        <v>0</v>
      </c>
      <c r="F51" s="1"/>
      <c r="G51" s="1"/>
      <c r="H51" s="1"/>
      <c r="I51" s="1"/>
      <c r="J51" s="1"/>
      <c r="K51" s="1"/>
    </row>
    <row r="52" spans="2:11" hidden="1" x14ac:dyDescent="0.2">
      <c r="B52" s="83" t="s">
        <v>27</v>
      </c>
      <c r="C52" s="83" t="s">
        <v>59</v>
      </c>
      <c r="D52" s="84" t="s">
        <v>29</v>
      </c>
      <c r="E52" s="15">
        <f t="shared" si="4"/>
        <v>0</v>
      </c>
      <c r="F52" s="1"/>
      <c r="G52" s="1"/>
      <c r="H52" s="1"/>
      <c r="I52" s="1"/>
      <c r="J52" s="1"/>
      <c r="K52" s="1"/>
    </row>
    <row r="53" spans="2:11" hidden="1" x14ac:dyDescent="0.2">
      <c r="B53" s="83" t="s">
        <v>27</v>
      </c>
      <c r="C53" s="83" t="s">
        <v>64</v>
      </c>
      <c r="D53" s="84" t="s">
        <v>29</v>
      </c>
      <c r="E53" s="15">
        <f t="shared" si="4"/>
        <v>0</v>
      </c>
      <c r="F53" s="1"/>
      <c r="G53" s="1"/>
      <c r="H53" s="1"/>
      <c r="I53" s="1"/>
      <c r="J53" s="1"/>
      <c r="K53" s="1"/>
    </row>
    <row r="54" spans="2:11" hidden="1" x14ac:dyDescent="0.2">
      <c r="B54" s="83" t="s">
        <v>27</v>
      </c>
      <c r="C54" s="83" t="s">
        <v>69</v>
      </c>
      <c r="D54" s="84" t="s">
        <v>29</v>
      </c>
      <c r="E54" s="15">
        <f t="shared" ref="E54:E85" si="5">SUM(F54:K54)</f>
        <v>0</v>
      </c>
      <c r="F54" s="1"/>
      <c r="G54" s="1"/>
      <c r="H54" s="1"/>
      <c r="I54" s="1"/>
      <c r="J54" s="1"/>
      <c r="K54" s="1"/>
    </row>
    <row r="55" spans="2:11" hidden="1" x14ac:dyDescent="0.2">
      <c r="B55" s="83" t="s">
        <v>27</v>
      </c>
      <c r="C55" s="83" t="s">
        <v>73</v>
      </c>
      <c r="D55" s="84" t="s">
        <v>29</v>
      </c>
      <c r="E55" s="15">
        <f t="shared" si="5"/>
        <v>0</v>
      </c>
      <c r="F55" s="1"/>
      <c r="G55" s="1"/>
      <c r="H55" s="1"/>
      <c r="I55" s="1"/>
      <c r="J55" s="1"/>
      <c r="K55" s="1"/>
    </row>
    <row r="56" spans="2:11" hidden="1" x14ac:dyDescent="0.2">
      <c r="B56" s="83" t="s">
        <v>27</v>
      </c>
      <c r="C56" s="83" t="s">
        <v>78</v>
      </c>
      <c r="D56" s="84" t="s">
        <v>29</v>
      </c>
      <c r="E56" s="15">
        <f t="shared" si="5"/>
        <v>0</v>
      </c>
      <c r="F56" s="1"/>
      <c r="G56" s="1"/>
      <c r="H56" s="1"/>
      <c r="I56" s="1"/>
      <c r="J56" s="1"/>
      <c r="K56" s="1"/>
    </row>
    <row r="57" spans="2:11" hidden="1" x14ac:dyDescent="0.2">
      <c r="B57" s="83" t="s">
        <v>27</v>
      </c>
      <c r="C57" s="83" t="s">
        <v>83</v>
      </c>
      <c r="D57" s="84" t="s">
        <v>29</v>
      </c>
      <c r="E57" s="15">
        <f t="shared" si="5"/>
        <v>0</v>
      </c>
      <c r="F57" s="1"/>
      <c r="G57" s="1"/>
      <c r="H57" s="1"/>
      <c r="I57" s="1"/>
      <c r="J57" s="1"/>
      <c r="K57" s="1"/>
    </row>
    <row r="58" spans="2:11" hidden="1" x14ac:dyDescent="0.2">
      <c r="B58" s="83" t="s">
        <v>27</v>
      </c>
      <c r="C58" s="83" t="s">
        <v>88</v>
      </c>
      <c r="D58" s="84" t="s">
        <v>29</v>
      </c>
      <c r="E58" s="15">
        <f t="shared" si="5"/>
        <v>0</v>
      </c>
      <c r="F58" s="1"/>
      <c r="G58" s="1"/>
      <c r="H58" s="1"/>
      <c r="I58" s="1"/>
      <c r="J58" s="1"/>
      <c r="K58" s="1"/>
    </row>
    <row r="59" spans="2:11" hidden="1" x14ac:dyDescent="0.2">
      <c r="B59" s="83" t="s">
        <v>27</v>
      </c>
      <c r="C59" s="83" t="s">
        <v>134</v>
      </c>
      <c r="D59" s="84" t="s">
        <v>133</v>
      </c>
      <c r="E59" s="15">
        <f t="shared" si="5"/>
        <v>0</v>
      </c>
      <c r="F59" s="1"/>
      <c r="G59" s="1"/>
      <c r="H59" s="1"/>
      <c r="I59" s="1"/>
      <c r="J59" s="1"/>
      <c r="K59" s="1"/>
    </row>
    <row r="60" spans="2:11" hidden="1" x14ac:dyDescent="0.2">
      <c r="B60" s="83" t="s">
        <v>27</v>
      </c>
      <c r="C60" s="83" t="s">
        <v>139</v>
      </c>
      <c r="D60" s="84" t="s">
        <v>133</v>
      </c>
      <c r="E60" s="15">
        <f t="shared" si="5"/>
        <v>0</v>
      </c>
      <c r="F60" s="1"/>
      <c r="G60" s="1"/>
      <c r="H60" s="1"/>
      <c r="I60" s="1"/>
      <c r="J60" s="1"/>
      <c r="K60" s="1"/>
    </row>
    <row r="61" spans="2:11" hidden="1" x14ac:dyDescent="0.2">
      <c r="B61" s="83" t="s">
        <v>27</v>
      </c>
      <c r="C61" s="83" t="s">
        <v>93</v>
      </c>
      <c r="D61" s="84" t="s">
        <v>29</v>
      </c>
      <c r="E61" s="15">
        <f t="shared" si="5"/>
        <v>0</v>
      </c>
      <c r="F61" s="1"/>
      <c r="G61" s="1"/>
      <c r="H61" s="1"/>
      <c r="I61" s="1"/>
      <c r="J61" s="1"/>
      <c r="K61" s="1"/>
    </row>
    <row r="62" spans="2:11" hidden="1" x14ac:dyDescent="0.2">
      <c r="B62" s="83" t="s">
        <v>27</v>
      </c>
      <c r="C62" s="83" t="s">
        <v>98</v>
      </c>
      <c r="D62" s="84" t="s">
        <v>29</v>
      </c>
      <c r="E62" s="15">
        <f t="shared" si="5"/>
        <v>0</v>
      </c>
      <c r="F62" s="1"/>
      <c r="G62" s="1"/>
      <c r="H62" s="1"/>
      <c r="I62" s="1"/>
      <c r="J62" s="1"/>
      <c r="K62" s="1"/>
    </row>
    <row r="63" spans="2:11" hidden="1" x14ac:dyDescent="0.2">
      <c r="B63" s="83" t="s">
        <v>27</v>
      </c>
      <c r="C63" s="83" t="s">
        <v>103</v>
      </c>
      <c r="D63" s="84" t="s">
        <v>29</v>
      </c>
      <c r="E63" s="15">
        <f t="shared" si="5"/>
        <v>0</v>
      </c>
      <c r="F63" s="1"/>
      <c r="G63" s="1"/>
      <c r="H63" s="1"/>
      <c r="I63" s="1"/>
      <c r="J63" s="1"/>
      <c r="K63" s="1"/>
    </row>
    <row r="64" spans="2:11" hidden="1" x14ac:dyDescent="0.2">
      <c r="B64" s="83" t="s">
        <v>27</v>
      </c>
      <c r="C64" s="83" t="s">
        <v>108</v>
      </c>
      <c r="D64" s="84" t="s">
        <v>29</v>
      </c>
      <c r="E64" s="15">
        <f t="shared" si="5"/>
        <v>0</v>
      </c>
      <c r="F64" s="1"/>
      <c r="G64" s="1"/>
      <c r="H64" s="1"/>
      <c r="I64" s="1"/>
      <c r="J64" s="1"/>
      <c r="K64" s="1"/>
    </row>
    <row r="65" spans="2:11" hidden="1" x14ac:dyDescent="0.2">
      <c r="B65" s="83" t="s">
        <v>27</v>
      </c>
      <c r="C65" s="83" t="s">
        <v>113</v>
      </c>
      <c r="D65" s="84" t="s">
        <v>29</v>
      </c>
      <c r="E65" s="15">
        <f t="shared" si="5"/>
        <v>0</v>
      </c>
      <c r="F65" s="1"/>
      <c r="G65" s="1"/>
      <c r="H65" s="1"/>
      <c r="I65" s="1"/>
      <c r="J65" s="1"/>
      <c r="K65" s="1"/>
    </row>
    <row r="66" spans="2:11" hidden="1" x14ac:dyDescent="0.2">
      <c r="B66" s="83" t="s">
        <v>27</v>
      </c>
      <c r="C66" s="83" t="s">
        <v>118</v>
      </c>
      <c r="D66" s="84" t="s">
        <v>29</v>
      </c>
      <c r="E66" s="15">
        <f t="shared" si="5"/>
        <v>0</v>
      </c>
      <c r="F66" s="1"/>
      <c r="G66" s="1"/>
      <c r="H66" s="1"/>
      <c r="I66" s="1"/>
      <c r="J66" s="1"/>
      <c r="K66" s="1"/>
    </row>
    <row r="67" spans="2:11" hidden="1" x14ac:dyDescent="0.2">
      <c r="B67" s="83" t="s">
        <v>27</v>
      </c>
      <c r="C67" s="83" t="s">
        <v>123</v>
      </c>
      <c r="D67" s="84" t="s">
        <v>29</v>
      </c>
      <c r="E67" s="15">
        <f t="shared" si="5"/>
        <v>0</v>
      </c>
      <c r="F67" s="1"/>
      <c r="G67" s="1"/>
      <c r="H67" s="1"/>
      <c r="I67" s="1"/>
      <c r="J67" s="1"/>
      <c r="K67" s="1"/>
    </row>
    <row r="68" spans="2:11" hidden="1" x14ac:dyDescent="0.2">
      <c r="B68" s="83" t="s">
        <v>27</v>
      </c>
      <c r="C68" s="83" t="s">
        <v>128</v>
      </c>
      <c r="D68" s="84" t="s">
        <v>29</v>
      </c>
      <c r="E68" s="15">
        <f t="shared" si="5"/>
        <v>0</v>
      </c>
      <c r="F68" s="1"/>
      <c r="G68" s="1"/>
      <c r="H68" s="1"/>
      <c r="I68" s="1"/>
      <c r="J68" s="1"/>
      <c r="K68" s="1"/>
    </row>
    <row r="69" spans="2:11" hidden="1" x14ac:dyDescent="0.2">
      <c r="B69" s="83" t="s">
        <v>258</v>
      </c>
      <c r="C69" s="83" t="s">
        <v>145</v>
      </c>
      <c r="D69" s="61" t="s">
        <v>29</v>
      </c>
      <c r="E69" s="15">
        <f t="shared" si="5"/>
        <v>0</v>
      </c>
      <c r="F69" s="1"/>
      <c r="G69" s="1"/>
      <c r="H69" s="1"/>
      <c r="I69" s="1"/>
      <c r="J69" s="1"/>
      <c r="K69" s="1"/>
    </row>
    <row r="70" spans="2:11" hidden="1" x14ac:dyDescent="0.2">
      <c r="B70" s="83" t="s">
        <v>259</v>
      </c>
      <c r="C70" s="83" t="s">
        <v>145</v>
      </c>
      <c r="D70" s="61" t="s">
        <v>29</v>
      </c>
      <c r="E70" s="15">
        <f t="shared" si="5"/>
        <v>0</v>
      </c>
      <c r="F70" s="1"/>
      <c r="G70" s="1"/>
      <c r="H70" s="1"/>
      <c r="I70" s="1"/>
      <c r="J70" s="1"/>
      <c r="K70" s="1"/>
    </row>
    <row r="71" spans="2:11" hidden="1" x14ac:dyDescent="0.2">
      <c r="B71" s="83" t="s">
        <v>143</v>
      </c>
      <c r="C71" s="83" t="s">
        <v>145</v>
      </c>
      <c r="D71" s="84" t="s">
        <v>133</v>
      </c>
      <c r="E71" s="15">
        <f t="shared" si="5"/>
        <v>0</v>
      </c>
      <c r="F71" s="1"/>
      <c r="G71" s="1"/>
      <c r="H71" s="1"/>
      <c r="I71" s="1"/>
      <c r="J71" s="1"/>
      <c r="K71" s="1"/>
    </row>
    <row r="72" spans="2:11" hidden="1" x14ac:dyDescent="0.2">
      <c r="B72" s="83" t="s">
        <v>20</v>
      </c>
      <c r="C72" s="83" t="s">
        <v>24</v>
      </c>
      <c r="D72" s="84" t="s">
        <v>22</v>
      </c>
      <c r="E72" s="15">
        <f t="shared" si="5"/>
        <v>0</v>
      </c>
      <c r="F72" s="1"/>
      <c r="G72" s="1"/>
      <c r="H72" s="1"/>
      <c r="I72" s="1"/>
      <c r="J72" s="1"/>
      <c r="K72" s="1"/>
    </row>
    <row r="73" spans="2:11" hidden="1" x14ac:dyDescent="0.2">
      <c r="B73" s="83" t="s">
        <v>27</v>
      </c>
      <c r="C73" s="83" t="s">
        <v>32</v>
      </c>
      <c r="D73" s="84" t="s">
        <v>29</v>
      </c>
      <c r="E73" s="15">
        <f t="shared" si="5"/>
        <v>0</v>
      </c>
      <c r="F73" s="1"/>
      <c r="G73" s="1"/>
      <c r="H73" s="1"/>
      <c r="I73" s="1"/>
      <c r="J73" s="1"/>
      <c r="K73" s="1"/>
    </row>
    <row r="74" spans="2:11" hidden="1" x14ac:dyDescent="0.2">
      <c r="B74" s="83" t="s">
        <v>27</v>
      </c>
      <c r="C74" s="83" t="s">
        <v>33</v>
      </c>
      <c r="D74" s="84" t="s">
        <v>29</v>
      </c>
      <c r="E74" s="15">
        <f t="shared" si="5"/>
        <v>0</v>
      </c>
      <c r="F74" s="1"/>
      <c r="G74" s="1"/>
      <c r="H74" s="1"/>
      <c r="I74" s="1"/>
      <c r="J74" s="1"/>
      <c r="K74" s="1"/>
    </row>
    <row r="75" spans="2:11" hidden="1" x14ac:dyDescent="0.2">
      <c r="B75" s="83" t="s">
        <v>27</v>
      </c>
      <c r="C75" s="83" t="s">
        <v>34</v>
      </c>
      <c r="D75" s="84" t="s">
        <v>29</v>
      </c>
      <c r="E75" s="15">
        <f t="shared" si="5"/>
        <v>0</v>
      </c>
      <c r="F75" s="1"/>
      <c r="G75" s="1"/>
      <c r="H75" s="1"/>
      <c r="I75" s="1"/>
      <c r="J75" s="1"/>
      <c r="K75" s="1"/>
    </row>
    <row r="76" spans="2:11" hidden="1" x14ac:dyDescent="0.2">
      <c r="B76" s="83" t="s">
        <v>27</v>
      </c>
      <c r="C76" s="83" t="s">
        <v>42</v>
      </c>
      <c r="D76" s="84" t="s">
        <v>29</v>
      </c>
      <c r="E76" s="15">
        <f t="shared" si="5"/>
        <v>0</v>
      </c>
      <c r="F76" s="1"/>
      <c r="G76" s="1"/>
      <c r="H76" s="1"/>
      <c r="I76" s="1"/>
      <c r="J76" s="1"/>
      <c r="K76" s="1"/>
    </row>
    <row r="77" spans="2:11" hidden="1" x14ac:dyDescent="0.2">
      <c r="B77" s="83" t="s">
        <v>27</v>
      </c>
      <c r="C77" s="83" t="s">
        <v>46</v>
      </c>
      <c r="D77" s="84" t="s">
        <v>29</v>
      </c>
      <c r="E77" s="15">
        <f t="shared" si="5"/>
        <v>0</v>
      </c>
      <c r="F77" s="1"/>
      <c r="G77" s="1"/>
      <c r="H77" s="1"/>
      <c r="I77" s="1"/>
      <c r="J77" s="1"/>
      <c r="K77" s="1"/>
    </row>
    <row r="78" spans="2:11" hidden="1" x14ac:dyDescent="0.2">
      <c r="B78" s="83" t="s">
        <v>27</v>
      </c>
      <c r="C78" s="83" t="s">
        <v>51</v>
      </c>
      <c r="D78" s="84" t="s">
        <v>29</v>
      </c>
      <c r="E78" s="15">
        <f t="shared" si="5"/>
        <v>0</v>
      </c>
      <c r="F78" s="1"/>
      <c r="G78" s="1"/>
      <c r="H78" s="1"/>
      <c r="I78" s="1"/>
      <c r="J78" s="1"/>
      <c r="K78" s="1"/>
    </row>
    <row r="79" spans="2:11" hidden="1" x14ac:dyDescent="0.2">
      <c r="B79" s="83" t="s">
        <v>27</v>
      </c>
      <c r="C79" s="83" t="s">
        <v>56</v>
      </c>
      <c r="D79" s="84" t="s">
        <v>29</v>
      </c>
      <c r="E79" s="15">
        <f t="shared" si="5"/>
        <v>0</v>
      </c>
      <c r="F79" s="1"/>
      <c r="G79" s="1"/>
      <c r="H79" s="1"/>
      <c r="I79" s="1"/>
      <c r="J79" s="1"/>
      <c r="K79" s="1"/>
    </row>
    <row r="80" spans="2:11" hidden="1" x14ac:dyDescent="0.2">
      <c r="B80" s="83" t="s">
        <v>27</v>
      </c>
      <c r="C80" s="83" t="s">
        <v>60</v>
      </c>
      <c r="D80" s="84" t="s">
        <v>29</v>
      </c>
      <c r="E80" s="15">
        <f t="shared" si="5"/>
        <v>0</v>
      </c>
      <c r="F80" s="1"/>
      <c r="G80" s="1"/>
      <c r="H80" s="1"/>
      <c r="I80" s="1"/>
      <c r="J80" s="1"/>
      <c r="K80" s="1"/>
    </row>
    <row r="81" spans="2:11" hidden="1" x14ac:dyDescent="0.2">
      <c r="B81" s="83" t="s">
        <v>27</v>
      </c>
      <c r="C81" s="83" t="s">
        <v>65</v>
      </c>
      <c r="D81" s="84" t="s">
        <v>29</v>
      </c>
      <c r="E81" s="15">
        <f t="shared" si="5"/>
        <v>0</v>
      </c>
      <c r="F81" s="1"/>
      <c r="G81" s="1"/>
      <c r="H81" s="1"/>
      <c r="I81" s="1"/>
      <c r="J81" s="1"/>
      <c r="K81" s="1"/>
    </row>
    <row r="82" spans="2:11" hidden="1" x14ac:dyDescent="0.2">
      <c r="B82" s="83" t="s">
        <v>27</v>
      </c>
      <c r="C82" s="83" t="s">
        <v>70</v>
      </c>
      <c r="D82" s="84" t="s">
        <v>29</v>
      </c>
      <c r="E82" s="15">
        <f t="shared" si="5"/>
        <v>0</v>
      </c>
      <c r="F82" s="1"/>
      <c r="G82" s="1"/>
      <c r="H82" s="1"/>
      <c r="I82" s="1"/>
      <c r="J82" s="1"/>
      <c r="K82" s="1"/>
    </row>
    <row r="83" spans="2:11" hidden="1" x14ac:dyDescent="0.2">
      <c r="B83" s="83" t="s">
        <v>27</v>
      </c>
      <c r="C83" s="83" t="s">
        <v>74</v>
      </c>
      <c r="D83" s="84" t="s">
        <v>29</v>
      </c>
      <c r="E83" s="15">
        <f t="shared" si="5"/>
        <v>0</v>
      </c>
      <c r="F83" s="1"/>
      <c r="G83" s="1"/>
      <c r="H83" s="1"/>
      <c r="I83" s="1"/>
      <c r="J83" s="1"/>
      <c r="K83" s="1"/>
    </row>
    <row r="84" spans="2:11" hidden="1" x14ac:dyDescent="0.2">
      <c r="B84" s="83" t="s">
        <v>27</v>
      </c>
      <c r="C84" s="83" t="s">
        <v>79</v>
      </c>
      <c r="D84" s="84" t="s">
        <v>29</v>
      </c>
      <c r="E84" s="15">
        <f t="shared" si="5"/>
        <v>0</v>
      </c>
      <c r="F84" s="1"/>
      <c r="G84" s="1"/>
      <c r="H84" s="1"/>
      <c r="I84" s="1"/>
      <c r="J84" s="1"/>
      <c r="K84" s="1"/>
    </row>
    <row r="85" spans="2:11" hidden="1" x14ac:dyDescent="0.2">
      <c r="B85" s="83" t="s">
        <v>27</v>
      </c>
      <c r="C85" s="83" t="s">
        <v>84</v>
      </c>
      <c r="D85" s="84" t="s">
        <v>29</v>
      </c>
      <c r="E85" s="15">
        <f t="shared" si="5"/>
        <v>0</v>
      </c>
      <c r="F85" s="1"/>
      <c r="G85" s="1"/>
      <c r="H85" s="1"/>
      <c r="I85" s="1"/>
      <c r="J85" s="1"/>
      <c r="K85" s="1"/>
    </row>
    <row r="86" spans="2:11" hidden="1" x14ac:dyDescent="0.2">
      <c r="B86" s="83" t="s">
        <v>27</v>
      </c>
      <c r="C86" s="83" t="s">
        <v>89</v>
      </c>
      <c r="D86" s="84" t="s">
        <v>29</v>
      </c>
      <c r="E86" s="15">
        <f t="shared" ref="E86:E117" si="6">SUM(F86:K86)</f>
        <v>0</v>
      </c>
      <c r="F86" s="1"/>
      <c r="G86" s="1"/>
      <c r="H86" s="1"/>
      <c r="I86" s="1"/>
      <c r="J86" s="1"/>
      <c r="K86" s="1"/>
    </row>
    <row r="87" spans="2:11" hidden="1" x14ac:dyDescent="0.2">
      <c r="B87" s="83" t="s">
        <v>27</v>
      </c>
      <c r="C87" s="83" t="s">
        <v>135</v>
      </c>
      <c r="D87" s="84" t="s">
        <v>133</v>
      </c>
      <c r="E87" s="15">
        <f t="shared" si="6"/>
        <v>0</v>
      </c>
      <c r="F87" s="1"/>
      <c r="G87" s="1"/>
      <c r="H87" s="1"/>
      <c r="I87" s="1"/>
      <c r="J87" s="1"/>
      <c r="K87" s="1"/>
    </row>
    <row r="88" spans="2:11" hidden="1" x14ac:dyDescent="0.2">
      <c r="B88" s="83" t="s">
        <v>27</v>
      </c>
      <c r="C88" s="83" t="s">
        <v>140</v>
      </c>
      <c r="D88" s="84" t="s">
        <v>133</v>
      </c>
      <c r="E88" s="15">
        <f t="shared" si="6"/>
        <v>0</v>
      </c>
      <c r="F88" s="1"/>
      <c r="G88" s="1"/>
      <c r="H88" s="1"/>
      <c r="I88" s="1"/>
      <c r="J88" s="1"/>
      <c r="K88" s="1"/>
    </row>
    <row r="89" spans="2:11" hidden="1" x14ac:dyDescent="0.2">
      <c r="B89" s="83" t="s">
        <v>27</v>
      </c>
      <c r="C89" s="83" t="s">
        <v>94</v>
      </c>
      <c r="D89" s="84" t="s">
        <v>29</v>
      </c>
      <c r="E89" s="15">
        <f t="shared" si="6"/>
        <v>0</v>
      </c>
      <c r="F89" s="1"/>
      <c r="G89" s="1"/>
      <c r="H89" s="1"/>
      <c r="I89" s="1"/>
      <c r="J89" s="1"/>
      <c r="K89" s="1"/>
    </row>
    <row r="90" spans="2:11" hidden="1" x14ac:dyDescent="0.2">
      <c r="B90" s="83" t="s">
        <v>27</v>
      </c>
      <c r="C90" s="83" t="s">
        <v>99</v>
      </c>
      <c r="D90" s="84" t="s">
        <v>29</v>
      </c>
      <c r="E90" s="15">
        <f t="shared" si="6"/>
        <v>0</v>
      </c>
      <c r="F90" s="1"/>
      <c r="G90" s="1"/>
      <c r="H90" s="1"/>
      <c r="I90" s="1"/>
      <c r="J90" s="1"/>
      <c r="K90" s="1"/>
    </row>
    <row r="91" spans="2:11" hidden="1" x14ac:dyDescent="0.2">
      <c r="B91" s="83" t="s">
        <v>27</v>
      </c>
      <c r="C91" s="83" t="s">
        <v>104</v>
      </c>
      <c r="D91" s="84" t="s">
        <v>29</v>
      </c>
      <c r="E91" s="15">
        <f t="shared" si="6"/>
        <v>0</v>
      </c>
      <c r="F91" s="1"/>
      <c r="G91" s="1"/>
      <c r="H91" s="1"/>
      <c r="I91" s="1"/>
      <c r="J91" s="1"/>
      <c r="K91" s="1"/>
    </row>
    <row r="92" spans="2:11" hidden="1" x14ac:dyDescent="0.2">
      <c r="B92" s="83" t="s">
        <v>27</v>
      </c>
      <c r="C92" s="83" t="s">
        <v>109</v>
      </c>
      <c r="D92" s="84" t="s">
        <v>29</v>
      </c>
      <c r="E92" s="15">
        <f t="shared" si="6"/>
        <v>0</v>
      </c>
      <c r="F92" s="1"/>
      <c r="G92" s="1"/>
      <c r="H92" s="1"/>
      <c r="I92" s="1"/>
      <c r="J92" s="1"/>
      <c r="K92" s="1"/>
    </row>
    <row r="93" spans="2:11" hidden="1" x14ac:dyDescent="0.2">
      <c r="B93" s="83" t="s">
        <v>27</v>
      </c>
      <c r="C93" s="83" t="s">
        <v>114</v>
      </c>
      <c r="D93" s="84" t="s">
        <v>29</v>
      </c>
      <c r="E93" s="15">
        <f t="shared" si="6"/>
        <v>0</v>
      </c>
      <c r="F93" s="1"/>
      <c r="G93" s="1"/>
      <c r="H93" s="1"/>
      <c r="I93" s="1"/>
      <c r="J93" s="1"/>
      <c r="K93" s="1"/>
    </row>
    <row r="94" spans="2:11" hidden="1" x14ac:dyDescent="0.2">
      <c r="B94" s="83" t="s">
        <v>27</v>
      </c>
      <c r="C94" s="83" t="s">
        <v>119</v>
      </c>
      <c r="D94" s="84" t="s">
        <v>29</v>
      </c>
      <c r="E94" s="15">
        <f t="shared" si="6"/>
        <v>0</v>
      </c>
      <c r="F94" s="1"/>
      <c r="G94" s="1"/>
      <c r="H94" s="1"/>
      <c r="I94" s="1"/>
      <c r="J94" s="1"/>
      <c r="K94" s="1"/>
    </row>
    <row r="95" spans="2:11" hidden="1" x14ac:dyDescent="0.2">
      <c r="B95" s="83" t="s">
        <v>27</v>
      </c>
      <c r="C95" s="83" t="s">
        <v>124</v>
      </c>
      <c r="D95" s="84" t="s">
        <v>29</v>
      </c>
      <c r="E95" s="15">
        <f t="shared" si="6"/>
        <v>0</v>
      </c>
      <c r="F95" s="1"/>
      <c r="G95" s="1"/>
      <c r="H95" s="1"/>
      <c r="I95" s="1"/>
      <c r="J95" s="1"/>
      <c r="K95" s="1"/>
    </row>
    <row r="96" spans="2:11" hidden="1" x14ac:dyDescent="0.2">
      <c r="B96" s="83" t="s">
        <v>27</v>
      </c>
      <c r="C96" s="83" t="s">
        <v>129</v>
      </c>
      <c r="D96" s="84" t="s">
        <v>29</v>
      </c>
      <c r="E96" s="15">
        <f t="shared" si="6"/>
        <v>0</v>
      </c>
      <c r="F96" s="1"/>
      <c r="G96" s="1"/>
      <c r="H96" s="1"/>
      <c r="I96" s="1"/>
      <c r="J96" s="1"/>
      <c r="K96" s="1"/>
    </row>
    <row r="97" spans="2:11" hidden="1" x14ac:dyDescent="0.2">
      <c r="B97" s="83" t="s">
        <v>258</v>
      </c>
      <c r="C97" s="83" t="s">
        <v>146</v>
      </c>
      <c r="D97" s="61" t="s">
        <v>29</v>
      </c>
      <c r="E97" s="15">
        <f t="shared" si="6"/>
        <v>0</v>
      </c>
      <c r="F97" s="1"/>
      <c r="G97" s="1"/>
      <c r="H97" s="1"/>
      <c r="I97" s="1"/>
      <c r="J97" s="1"/>
      <c r="K97" s="1"/>
    </row>
    <row r="98" spans="2:11" hidden="1" x14ac:dyDescent="0.2">
      <c r="B98" s="83" t="s">
        <v>259</v>
      </c>
      <c r="C98" s="83" t="s">
        <v>146</v>
      </c>
      <c r="D98" s="61" t="s">
        <v>29</v>
      </c>
      <c r="E98" s="15">
        <f t="shared" si="6"/>
        <v>0</v>
      </c>
      <c r="F98" s="1"/>
      <c r="G98" s="1"/>
      <c r="H98" s="1"/>
      <c r="I98" s="1"/>
      <c r="J98" s="1"/>
      <c r="K98" s="1"/>
    </row>
    <row r="99" spans="2:11" hidden="1" x14ac:dyDescent="0.2">
      <c r="B99" s="83" t="s">
        <v>143</v>
      </c>
      <c r="C99" s="83" t="s">
        <v>146</v>
      </c>
      <c r="D99" s="84" t="s">
        <v>133</v>
      </c>
      <c r="E99" s="15">
        <f t="shared" si="6"/>
        <v>0</v>
      </c>
      <c r="F99" s="1"/>
      <c r="G99" s="1"/>
      <c r="H99" s="1"/>
      <c r="I99" s="1"/>
      <c r="J99" s="1"/>
      <c r="K99" s="1"/>
    </row>
    <row r="100" spans="2:11" hidden="1" x14ac:dyDescent="0.2">
      <c r="B100" s="83" t="s">
        <v>20</v>
      </c>
      <c r="C100" s="83" t="s">
        <v>25</v>
      </c>
      <c r="D100" s="84" t="s">
        <v>22</v>
      </c>
      <c r="E100" s="15">
        <f t="shared" si="6"/>
        <v>0</v>
      </c>
      <c r="F100" s="1"/>
      <c r="G100" s="1"/>
      <c r="H100" s="1"/>
      <c r="I100" s="1"/>
      <c r="J100" s="1"/>
      <c r="K100" s="1"/>
    </row>
    <row r="101" spans="2:11" hidden="1" x14ac:dyDescent="0.2">
      <c r="B101" s="83" t="s">
        <v>27</v>
      </c>
      <c r="C101" s="83" t="s">
        <v>35</v>
      </c>
      <c r="D101" s="84" t="s">
        <v>29</v>
      </c>
      <c r="E101" s="15">
        <f t="shared" si="6"/>
        <v>0</v>
      </c>
      <c r="F101" s="1"/>
      <c r="G101" s="1"/>
      <c r="H101" s="1"/>
      <c r="I101" s="1"/>
      <c r="J101" s="1"/>
      <c r="K101" s="1"/>
    </row>
    <row r="102" spans="2:11" hidden="1" x14ac:dyDescent="0.2">
      <c r="B102" s="83" t="s">
        <v>27</v>
      </c>
      <c r="C102" s="83" t="s">
        <v>36</v>
      </c>
      <c r="D102" s="84" t="s">
        <v>29</v>
      </c>
      <c r="E102" s="15">
        <f t="shared" si="6"/>
        <v>0</v>
      </c>
      <c r="F102" s="1"/>
      <c r="G102" s="1"/>
      <c r="H102" s="1"/>
      <c r="I102" s="1"/>
      <c r="J102" s="1"/>
      <c r="K102" s="1"/>
    </row>
    <row r="103" spans="2:11" hidden="1" x14ac:dyDescent="0.2">
      <c r="B103" s="83" t="s">
        <v>27</v>
      </c>
      <c r="C103" s="83" t="s">
        <v>37</v>
      </c>
      <c r="D103" s="84" t="s">
        <v>29</v>
      </c>
      <c r="E103" s="15">
        <f t="shared" si="6"/>
        <v>0</v>
      </c>
      <c r="F103" s="1"/>
      <c r="G103" s="1"/>
      <c r="H103" s="1"/>
      <c r="I103" s="1"/>
      <c r="J103" s="1"/>
      <c r="K103" s="1"/>
    </row>
    <row r="104" spans="2:11" hidden="1" x14ac:dyDescent="0.2">
      <c r="B104" s="83" t="s">
        <v>27</v>
      </c>
      <c r="C104" s="83" t="s">
        <v>43</v>
      </c>
      <c r="D104" s="84" t="s">
        <v>29</v>
      </c>
      <c r="E104" s="15">
        <f t="shared" si="6"/>
        <v>0</v>
      </c>
      <c r="F104" s="1"/>
      <c r="G104" s="1"/>
      <c r="H104" s="1"/>
      <c r="I104" s="1"/>
      <c r="J104" s="1"/>
      <c r="K104" s="1"/>
    </row>
    <row r="105" spans="2:11" hidden="1" x14ac:dyDescent="0.2">
      <c r="B105" s="83" t="s">
        <v>27</v>
      </c>
      <c r="C105" s="83" t="s">
        <v>47</v>
      </c>
      <c r="D105" s="84" t="s">
        <v>29</v>
      </c>
      <c r="E105" s="15">
        <f t="shared" si="6"/>
        <v>0</v>
      </c>
      <c r="F105" s="1"/>
      <c r="G105" s="1"/>
      <c r="H105" s="1"/>
      <c r="I105" s="1"/>
      <c r="J105" s="1"/>
      <c r="K105" s="1"/>
    </row>
    <row r="106" spans="2:11" hidden="1" x14ac:dyDescent="0.2">
      <c r="B106" s="83" t="s">
        <v>27</v>
      </c>
      <c r="C106" s="83" t="s">
        <v>52</v>
      </c>
      <c r="D106" s="84" t="s">
        <v>29</v>
      </c>
      <c r="E106" s="15">
        <f t="shared" si="6"/>
        <v>0</v>
      </c>
      <c r="F106" s="1"/>
      <c r="G106" s="1"/>
      <c r="H106" s="1"/>
      <c r="I106" s="1"/>
      <c r="J106" s="1"/>
      <c r="K106" s="1"/>
    </row>
    <row r="107" spans="2:11" hidden="1" x14ac:dyDescent="0.2">
      <c r="B107" s="83" t="s">
        <v>27</v>
      </c>
      <c r="C107" s="83" t="s">
        <v>61</v>
      </c>
      <c r="D107" s="84" t="s">
        <v>29</v>
      </c>
      <c r="E107" s="15">
        <f t="shared" si="6"/>
        <v>0</v>
      </c>
      <c r="F107" s="1"/>
      <c r="G107" s="1"/>
      <c r="H107" s="1"/>
      <c r="I107" s="1"/>
      <c r="J107" s="1"/>
      <c r="K107" s="1"/>
    </row>
    <row r="108" spans="2:11" hidden="1" x14ac:dyDescent="0.2">
      <c r="B108" s="83" t="s">
        <v>27</v>
      </c>
      <c r="C108" s="83" t="s">
        <v>66</v>
      </c>
      <c r="D108" s="84" t="s">
        <v>29</v>
      </c>
      <c r="E108" s="15">
        <f t="shared" si="6"/>
        <v>0</v>
      </c>
      <c r="F108" s="1"/>
      <c r="G108" s="1"/>
      <c r="H108" s="1"/>
      <c r="I108" s="1"/>
      <c r="J108" s="1"/>
      <c r="K108" s="1"/>
    </row>
    <row r="109" spans="2:11" hidden="1" x14ac:dyDescent="0.2">
      <c r="B109" s="83" t="s">
        <v>27</v>
      </c>
      <c r="C109" s="83" t="s">
        <v>71</v>
      </c>
      <c r="D109" s="84" t="s">
        <v>29</v>
      </c>
      <c r="E109" s="15">
        <f t="shared" si="6"/>
        <v>0</v>
      </c>
      <c r="F109" s="1"/>
      <c r="G109" s="1"/>
      <c r="H109" s="1"/>
      <c r="I109" s="1"/>
      <c r="J109" s="1"/>
      <c r="K109" s="1"/>
    </row>
    <row r="110" spans="2:11" hidden="1" x14ac:dyDescent="0.2">
      <c r="B110" s="83" t="s">
        <v>27</v>
      </c>
      <c r="C110" s="83" t="s">
        <v>75</v>
      </c>
      <c r="D110" s="84" t="s">
        <v>29</v>
      </c>
      <c r="E110" s="15">
        <f t="shared" si="6"/>
        <v>0</v>
      </c>
      <c r="F110" s="1"/>
      <c r="G110" s="1"/>
      <c r="H110" s="1"/>
      <c r="I110" s="1"/>
      <c r="J110" s="1"/>
      <c r="K110" s="1"/>
    </row>
    <row r="111" spans="2:11" hidden="1" x14ac:dyDescent="0.2">
      <c r="B111" s="83" t="s">
        <v>27</v>
      </c>
      <c r="C111" s="83" t="s">
        <v>80</v>
      </c>
      <c r="D111" s="84" t="s">
        <v>29</v>
      </c>
      <c r="E111" s="15">
        <f t="shared" si="6"/>
        <v>0</v>
      </c>
      <c r="F111" s="1"/>
      <c r="G111" s="1"/>
      <c r="H111" s="1"/>
      <c r="I111" s="1"/>
      <c r="J111" s="1"/>
      <c r="K111" s="1"/>
    </row>
    <row r="112" spans="2:11" hidden="1" x14ac:dyDescent="0.2">
      <c r="B112" s="83" t="s">
        <v>27</v>
      </c>
      <c r="C112" s="83" t="s">
        <v>85</v>
      </c>
      <c r="D112" s="84" t="s">
        <v>29</v>
      </c>
      <c r="E112" s="15">
        <f t="shared" si="6"/>
        <v>0</v>
      </c>
      <c r="F112" s="1"/>
      <c r="G112" s="1"/>
      <c r="H112" s="1"/>
      <c r="I112" s="1"/>
      <c r="J112" s="1"/>
      <c r="K112" s="1"/>
    </row>
    <row r="113" spans="2:11" hidden="1" x14ac:dyDescent="0.2">
      <c r="B113" s="83" t="s">
        <v>27</v>
      </c>
      <c r="C113" s="83" t="s">
        <v>90</v>
      </c>
      <c r="D113" s="84" t="s">
        <v>29</v>
      </c>
      <c r="E113" s="15">
        <f t="shared" si="6"/>
        <v>0</v>
      </c>
      <c r="F113" s="1"/>
      <c r="G113" s="1"/>
      <c r="H113" s="1"/>
      <c r="I113" s="1"/>
      <c r="J113" s="1"/>
      <c r="K113" s="1"/>
    </row>
    <row r="114" spans="2:11" hidden="1" x14ac:dyDescent="0.2">
      <c r="B114" s="83" t="s">
        <v>27</v>
      </c>
      <c r="C114" s="83" t="s">
        <v>136</v>
      </c>
      <c r="D114" s="84" t="s">
        <v>29</v>
      </c>
      <c r="E114" s="15">
        <f t="shared" si="6"/>
        <v>0</v>
      </c>
      <c r="F114" s="1"/>
      <c r="G114" s="1"/>
      <c r="H114" s="1"/>
      <c r="I114" s="1"/>
      <c r="J114" s="1"/>
      <c r="K114" s="1"/>
    </row>
    <row r="115" spans="2:11" hidden="1" x14ac:dyDescent="0.2">
      <c r="B115" s="83" t="s">
        <v>27</v>
      </c>
      <c r="C115" s="83" t="s">
        <v>141</v>
      </c>
      <c r="D115" s="84" t="s">
        <v>29</v>
      </c>
      <c r="E115" s="15">
        <f t="shared" si="6"/>
        <v>0</v>
      </c>
      <c r="F115" s="1"/>
      <c r="G115" s="1"/>
      <c r="H115" s="1"/>
      <c r="I115" s="1"/>
      <c r="J115" s="1"/>
      <c r="K115" s="1"/>
    </row>
    <row r="116" spans="2:11" hidden="1" x14ac:dyDescent="0.2">
      <c r="B116" s="83" t="s">
        <v>27</v>
      </c>
      <c r="C116" s="83" t="s">
        <v>95</v>
      </c>
      <c r="D116" s="84" t="s">
        <v>29</v>
      </c>
      <c r="E116" s="15">
        <f t="shared" si="6"/>
        <v>0</v>
      </c>
      <c r="F116" s="1"/>
      <c r="G116" s="1"/>
      <c r="H116" s="1"/>
      <c r="I116" s="1"/>
      <c r="J116" s="1"/>
      <c r="K116" s="1"/>
    </row>
    <row r="117" spans="2:11" hidden="1" x14ac:dyDescent="0.2">
      <c r="B117" s="83" t="s">
        <v>27</v>
      </c>
      <c r="C117" s="83" t="s">
        <v>100</v>
      </c>
      <c r="D117" s="84" t="s">
        <v>29</v>
      </c>
      <c r="E117" s="15">
        <f t="shared" si="6"/>
        <v>0</v>
      </c>
      <c r="F117" s="1"/>
      <c r="G117" s="1"/>
      <c r="H117" s="1"/>
      <c r="I117" s="1"/>
      <c r="J117" s="1"/>
      <c r="K117" s="1"/>
    </row>
    <row r="118" spans="2:11" hidden="1" x14ac:dyDescent="0.2">
      <c r="B118" s="83" t="s">
        <v>27</v>
      </c>
      <c r="C118" s="83" t="s">
        <v>105</v>
      </c>
      <c r="D118" s="84" t="s">
        <v>29</v>
      </c>
      <c r="E118" s="15">
        <f t="shared" ref="E118:E149" si="7">SUM(F118:K118)</f>
        <v>0</v>
      </c>
      <c r="F118" s="1"/>
      <c r="G118" s="1"/>
      <c r="H118" s="1"/>
      <c r="I118" s="1"/>
      <c r="J118" s="1"/>
      <c r="K118" s="1"/>
    </row>
    <row r="119" spans="2:11" hidden="1" x14ac:dyDescent="0.2">
      <c r="B119" s="83" t="s">
        <v>27</v>
      </c>
      <c r="C119" s="83" t="s">
        <v>110</v>
      </c>
      <c r="D119" s="84" t="s">
        <v>29</v>
      </c>
      <c r="E119" s="15">
        <f t="shared" si="7"/>
        <v>0</v>
      </c>
      <c r="F119" s="1"/>
      <c r="G119" s="1"/>
      <c r="H119" s="1"/>
      <c r="I119" s="1"/>
      <c r="J119" s="1"/>
      <c r="K119" s="1"/>
    </row>
    <row r="120" spans="2:11" hidden="1" x14ac:dyDescent="0.2">
      <c r="B120" s="83" t="s">
        <v>27</v>
      </c>
      <c r="C120" s="83" t="s">
        <v>115</v>
      </c>
      <c r="D120" s="84" t="s">
        <v>29</v>
      </c>
      <c r="E120" s="15">
        <f t="shared" si="7"/>
        <v>0</v>
      </c>
      <c r="F120" s="1"/>
      <c r="G120" s="1"/>
      <c r="H120" s="1"/>
      <c r="I120" s="1"/>
      <c r="J120" s="1"/>
      <c r="K120" s="1"/>
    </row>
    <row r="121" spans="2:11" hidden="1" x14ac:dyDescent="0.2">
      <c r="B121" s="83" t="s">
        <v>27</v>
      </c>
      <c r="C121" s="83" t="s">
        <v>120</v>
      </c>
      <c r="D121" s="84" t="s">
        <v>29</v>
      </c>
      <c r="E121" s="15">
        <f t="shared" si="7"/>
        <v>0</v>
      </c>
      <c r="F121" s="1"/>
      <c r="G121" s="1"/>
      <c r="H121" s="1"/>
      <c r="I121" s="1"/>
      <c r="J121" s="1"/>
      <c r="K121" s="1"/>
    </row>
    <row r="122" spans="2:11" hidden="1" x14ac:dyDescent="0.2">
      <c r="B122" s="83" t="s">
        <v>27</v>
      </c>
      <c r="C122" s="83" t="s">
        <v>125</v>
      </c>
      <c r="D122" s="84" t="s">
        <v>29</v>
      </c>
      <c r="E122" s="15">
        <f t="shared" si="7"/>
        <v>0</v>
      </c>
      <c r="F122" s="1"/>
      <c r="G122" s="1"/>
      <c r="H122" s="1"/>
      <c r="I122" s="1"/>
      <c r="J122" s="1"/>
      <c r="K122" s="1"/>
    </row>
    <row r="123" spans="2:11" hidden="1" x14ac:dyDescent="0.2">
      <c r="B123" s="83" t="s">
        <v>27</v>
      </c>
      <c r="C123" s="83" t="s">
        <v>130</v>
      </c>
      <c r="D123" s="84" t="s">
        <v>29</v>
      </c>
      <c r="E123" s="15">
        <f t="shared" si="7"/>
        <v>0</v>
      </c>
      <c r="F123" s="1"/>
      <c r="G123" s="1"/>
      <c r="H123" s="1"/>
      <c r="I123" s="1"/>
      <c r="J123" s="1"/>
      <c r="K123" s="1"/>
    </row>
    <row r="124" spans="2:11" hidden="1" x14ac:dyDescent="0.2">
      <c r="B124" s="83" t="s">
        <v>258</v>
      </c>
      <c r="C124" s="83" t="s">
        <v>147</v>
      </c>
      <c r="D124" s="61" t="s">
        <v>29</v>
      </c>
      <c r="E124" s="15">
        <f t="shared" si="7"/>
        <v>0</v>
      </c>
      <c r="F124" s="1"/>
      <c r="G124" s="1"/>
      <c r="H124" s="1"/>
      <c r="I124" s="1"/>
      <c r="J124" s="1"/>
      <c r="K124" s="1"/>
    </row>
    <row r="125" spans="2:11" hidden="1" x14ac:dyDescent="0.2">
      <c r="B125" s="83" t="s">
        <v>259</v>
      </c>
      <c r="C125" s="83" t="s">
        <v>147</v>
      </c>
      <c r="D125" s="61" t="s">
        <v>29</v>
      </c>
      <c r="E125" s="15">
        <f t="shared" si="7"/>
        <v>0</v>
      </c>
      <c r="F125" s="1"/>
      <c r="G125" s="1"/>
      <c r="H125" s="1"/>
      <c r="I125" s="1"/>
      <c r="J125" s="1"/>
      <c r="K125" s="1"/>
    </row>
    <row r="126" spans="2:11" hidden="1" x14ac:dyDescent="0.2">
      <c r="B126" s="83" t="s">
        <v>143</v>
      </c>
      <c r="C126" s="83" t="s">
        <v>147</v>
      </c>
      <c r="D126" s="84" t="s">
        <v>29</v>
      </c>
      <c r="E126" s="15">
        <f t="shared" si="7"/>
        <v>0</v>
      </c>
      <c r="F126" s="1"/>
      <c r="G126" s="1"/>
      <c r="H126" s="1"/>
      <c r="I126" s="1"/>
      <c r="J126" s="1"/>
      <c r="K126" s="1"/>
    </row>
    <row r="127" spans="2:11" hidden="1" x14ac:dyDescent="0.2">
      <c r="B127" s="83" t="s">
        <v>20</v>
      </c>
      <c r="C127" s="83" t="s">
        <v>26</v>
      </c>
      <c r="D127" s="84" t="s">
        <v>22</v>
      </c>
      <c r="E127" s="15">
        <f t="shared" si="7"/>
        <v>0</v>
      </c>
      <c r="F127" s="1"/>
      <c r="G127" s="1"/>
      <c r="H127" s="1"/>
      <c r="I127" s="1"/>
      <c r="J127" s="1"/>
      <c r="K127" s="1"/>
    </row>
    <row r="128" spans="2:11" hidden="1" x14ac:dyDescent="0.2">
      <c r="B128" s="83" t="s">
        <v>27</v>
      </c>
      <c r="C128" s="83" t="s">
        <v>38</v>
      </c>
      <c r="D128" s="84" t="s">
        <v>29</v>
      </c>
      <c r="E128" s="15">
        <f t="shared" si="7"/>
        <v>0</v>
      </c>
      <c r="F128" s="1"/>
      <c r="G128" s="1"/>
      <c r="H128" s="1"/>
      <c r="I128" s="1"/>
      <c r="J128" s="1"/>
      <c r="K128" s="1"/>
    </row>
    <row r="129" spans="2:11" hidden="1" x14ac:dyDescent="0.2">
      <c r="B129" s="83" t="s">
        <v>27</v>
      </c>
      <c r="C129" s="83" t="s">
        <v>39</v>
      </c>
      <c r="D129" s="84" t="s">
        <v>29</v>
      </c>
      <c r="E129" s="15">
        <f t="shared" si="7"/>
        <v>0</v>
      </c>
      <c r="F129" s="1"/>
      <c r="G129" s="1"/>
      <c r="H129" s="1"/>
      <c r="I129" s="1"/>
      <c r="J129" s="1"/>
      <c r="K129" s="1"/>
    </row>
    <row r="130" spans="2:11" hidden="1" x14ac:dyDescent="0.2">
      <c r="B130" s="83" t="s">
        <v>27</v>
      </c>
      <c r="C130" s="83" t="s">
        <v>40</v>
      </c>
      <c r="D130" s="84" t="s">
        <v>29</v>
      </c>
      <c r="E130" s="15">
        <f t="shared" si="7"/>
        <v>0</v>
      </c>
      <c r="F130" s="1"/>
      <c r="G130" s="1"/>
      <c r="H130" s="1"/>
      <c r="I130" s="1"/>
      <c r="J130" s="1"/>
      <c r="K130" s="1"/>
    </row>
    <row r="131" spans="2:11" hidden="1" x14ac:dyDescent="0.2">
      <c r="B131" s="83" t="s">
        <v>27</v>
      </c>
      <c r="C131" s="83" t="s">
        <v>44</v>
      </c>
      <c r="D131" s="84" t="s">
        <v>29</v>
      </c>
      <c r="E131" s="15">
        <f t="shared" si="7"/>
        <v>0</v>
      </c>
      <c r="F131" s="1"/>
      <c r="G131" s="1"/>
      <c r="H131" s="1"/>
      <c r="I131" s="1"/>
      <c r="J131" s="1"/>
      <c r="K131" s="1"/>
    </row>
    <row r="132" spans="2:11" hidden="1" x14ac:dyDescent="0.2">
      <c r="B132" s="83" t="s">
        <v>27</v>
      </c>
      <c r="C132" s="83" t="s">
        <v>48</v>
      </c>
      <c r="D132" s="84" t="s">
        <v>29</v>
      </c>
      <c r="E132" s="15">
        <f t="shared" si="7"/>
        <v>0</v>
      </c>
      <c r="F132" s="1"/>
      <c r="G132" s="1"/>
      <c r="H132" s="1"/>
      <c r="I132" s="1"/>
      <c r="J132" s="1"/>
      <c r="K132" s="1"/>
    </row>
    <row r="133" spans="2:11" hidden="1" x14ac:dyDescent="0.2">
      <c r="B133" s="83" t="s">
        <v>27</v>
      </c>
      <c r="C133" s="83" t="s">
        <v>53</v>
      </c>
      <c r="D133" s="84" t="s">
        <v>29</v>
      </c>
      <c r="E133" s="15">
        <f t="shared" si="7"/>
        <v>0</v>
      </c>
      <c r="F133" s="1"/>
      <c r="G133" s="1"/>
      <c r="H133" s="1"/>
      <c r="I133" s="1"/>
      <c r="J133" s="1"/>
      <c r="K133" s="1"/>
    </row>
    <row r="134" spans="2:11" hidden="1" x14ac:dyDescent="0.2">
      <c r="B134" s="83" t="s">
        <v>27</v>
      </c>
      <c r="C134" s="83" t="s">
        <v>57</v>
      </c>
      <c r="D134" s="84" t="s">
        <v>29</v>
      </c>
      <c r="E134" s="15">
        <f t="shared" si="7"/>
        <v>0</v>
      </c>
      <c r="F134" s="1"/>
      <c r="G134" s="1"/>
      <c r="H134" s="1"/>
      <c r="I134" s="1"/>
      <c r="J134" s="1"/>
      <c r="K134" s="1"/>
    </row>
    <row r="135" spans="2:11" hidden="1" x14ac:dyDescent="0.2">
      <c r="B135" s="83" t="s">
        <v>27</v>
      </c>
      <c r="C135" s="83" t="s">
        <v>62</v>
      </c>
      <c r="D135" s="84" t="s">
        <v>29</v>
      </c>
      <c r="E135" s="15">
        <f t="shared" si="7"/>
        <v>0</v>
      </c>
      <c r="F135" s="1"/>
      <c r="G135" s="1"/>
      <c r="H135" s="1"/>
      <c r="I135" s="1"/>
      <c r="J135" s="1"/>
      <c r="K135" s="1"/>
    </row>
    <row r="136" spans="2:11" hidden="1" x14ac:dyDescent="0.2">
      <c r="B136" s="83" t="s">
        <v>27</v>
      </c>
      <c r="C136" s="83" t="s">
        <v>67</v>
      </c>
      <c r="D136" s="84" t="s">
        <v>29</v>
      </c>
      <c r="E136" s="15">
        <f t="shared" si="7"/>
        <v>0</v>
      </c>
      <c r="F136" s="1"/>
      <c r="G136" s="1"/>
      <c r="H136" s="1"/>
      <c r="I136" s="1"/>
      <c r="J136" s="1"/>
      <c r="K136" s="1"/>
    </row>
    <row r="137" spans="2:11" hidden="1" x14ac:dyDescent="0.2">
      <c r="B137" s="83" t="s">
        <v>27</v>
      </c>
      <c r="C137" s="83" t="s">
        <v>72</v>
      </c>
      <c r="D137" s="84" t="s">
        <v>29</v>
      </c>
      <c r="E137" s="15">
        <f t="shared" si="7"/>
        <v>0</v>
      </c>
      <c r="F137" s="1"/>
      <c r="G137" s="1"/>
      <c r="H137" s="1"/>
      <c r="I137" s="1"/>
      <c r="J137" s="1"/>
      <c r="K137" s="1"/>
    </row>
    <row r="138" spans="2:11" hidden="1" x14ac:dyDescent="0.2">
      <c r="B138" s="83" t="s">
        <v>27</v>
      </c>
      <c r="C138" s="83" t="s">
        <v>76</v>
      </c>
      <c r="D138" s="84" t="s">
        <v>29</v>
      </c>
      <c r="E138" s="15">
        <f t="shared" si="7"/>
        <v>0</v>
      </c>
      <c r="F138" s="1"/>
      <c r="G138" s="1"/>
      <c r="H138" s="1"/>
      <c r="I138" s="1"/>
      <c r="J138" s="1"/>
      <c r="K138" s="1"/>
    </row>
    <row r="139" spans="2:11" ht="13.5" hidden="1" customHeight="1" x14ac:dyDescent="0.2">
      <c r="B139" s="83" t="s">
        <v>27</v>
      </c>
      <c r="C139" s="83" t="s">
        <v>81</v>
      </c>
      <c r="D139" s="84" t="s">
        <v>29</v>
      </c>
      <c r="E139" s="15">
        <f t="shared" si="7"/>
        <v>0</v>
      </c>
      <c r="F139" s="1"/>
      <c r="G139" s="1"/>
      <c r="H139" s="1"/>
      <c r="I139" s="1"/>
      <c r="J139" s="1"/>
      <c r="K139" s="1"/>
    </row>
    <row r="140" spans="2:11" ht="13.5" hidden="1" customHeight="1" x14ac:dyDescent="0.2">
      <c r="B140" s="83" t="s">
        <v>27</v>
      </c>
      <c r="C140" s="83" t="s">
        <v>86</v>
      </c>
      <c r="D140" s="84" t="s">
        <v>29</v>
      </c>
      <c r="E140" s="15">
        <f t="shared" si="7"/>
        <v>0</v>
      </c>
      <c r="F140" s="1"/>
      <c r="G140" s="1"/>
      <c r="H140" s="1"/>
      <c r="I140" s="1"/>
      <c r="J140" s="1"/>
      <c r="K140" s="1"/>
    </row>
    <row r="141" spans="2:11" ht="13.5" hidden="1" customHeight="1" x14ac:dyDescent="0.2">
      <c r="B141" s="83" t="s">
        <v>27</v>
      </c>
      <c r="C141" s="83" t="s">
        <v>91</v>
      </c>
      <c r="D141" s="84" t="s">
        <v>133</v>
      </c>
      <c r="E141" s="15">
        <f t="shared" si="7"/>
        <v>0</v>
      </c>
      <c r="F141" s="1"/>
      <c r="G141" s="1"/>
      <c r="H141" s="1"/>
      <c r="I141" s="1"/>
      <c r="J141" s="1"/>
      <c r="K141" s="1"/>
    </row>
    <row r="142" spans="2:11" ht="13.5" hidden="1" customHeight="1" x14ac:dyDescent="0.2">
      <c r="B142" s="83" t="s">
        <v>27</v>
      </c>
      <c r="C142" s="83" t="s">
        <v>137</v>
      </c>
      <c r="D142" s="84" t="s">
        <v>133</v>
      </c>
      <c r="E142" s="15">
        <f t="shared" si="7"/>
        <v>0</v>
      </c>
      <c r="F142" s="1"/>
      <c r="G142" s="1"/>
      <c r="H142" s="1"/>
      <c r="I142" s="1"/>
      <c r="J142" s="1"/>
      <c r="K142" s="1"/>
    </row>
    <row r="143" spans="2:11" ht="13.5" hidden="1" customHeight="1" x14ac:dyDescent="0.2">
      <c r="B143" s="83" t="s">
        <v>27</v>
      </c>
      <c r="C143" s="83" t="s">
        <v>142</v>
      </c>
      <c r="D143" s="84" t="s">
        <v>133</v>
      </c>
      <c r="E143" s="15">
        <f t="shared" si="7"/>
        <v>0</v>
      </c>
      <c r="F143" s="1"/>
      <c r="G143" s="1"/>
      <c r="H143" s="1"/>
      <c r="I143" s="1"/>
      <c r="J143" s="1"/>
      <c r="K143" s="1"/>
    </row>
    <row r="144" spans="2:11" ht="13.5" hidden="1" customHeight="1" x14ac:dyDescent="0.2">
      <c r="B144" s="83" t="s">
        <v>27</v>
      </c>
      <c r="C144" s="83" t="s">
        <v>96</v>
      </c>
      <c r="D144" s="84" t="s">
        <v>133</v>
      </c>
      <c r="E144" s="15">
        <f t="shared" si="7"/>
        <v>0</v>
      </c>
      <c r="F144" s="1"/>
      <c r="G144" s="1"/>
      <c r="H144" s="1"/>
      <c r="I144" s="1"/>
      <c r="J144" s="1"/>
      <c r="K144" s="1"/>
    </row>
    <row r="145" spans="2:11" ht="13.5" hidden="1" customHeight="1" x14ac:dyDescent="0.2">
      <c r="B145" s="83" t="s">
        <v>27</v>
      </c>
      <c r="C145" s="83" t="s">
        <v>101</v>
      </c>
      <c r="D145" s="84" t="s">
        <v>133</v>
      </c>
      <c r="E145" s="15">
        <f t="shared" si="7"/>
        <v>0</v>
      </c>
      <c r="F145" s="1"/>
      <c r="G145" s="1"/>
      <c r="H145" s="1"/>
      <c r="I145" s="1"/>
      <c r="J145" s="1"/>
      <c r="K145" s="1"/>
    </row>
    <row r="146" spans="2:11" ht="13.5" hidden="1" customHeight="1" x14ac:dyDescent="0.2">
      <c r="B146" s="83" t="s">
        <v>27</v>
      </c>
      <c r="C146" s="83" t="s">
        <v>106</v>
      </c>
      <c r="D146" s="84" t="s">
        <v>133</v>
      </c>
      <c r="E146" s="15">
        <f t="shared" si="7"/>
        <v>0</v>
      </c>
      <c r="F146" s="1"/>
      <c r="G146" s="1"/>
      <c r="H146" s="1"/>
      <c r="I146" s="1"/>
      <c r="J146" s="1"/>
      <c r="K146" s="1"/>
    </row>
    <row r="147" spans="2:11" ht="13.5" hidden="1" customHeight="1" x14ac:dyDescent="0.2">
      <c r="B147" s="83" t="s">
        <v>27</v>
      </c>
      <c r="C147" s="83" t="s">
        <v>111</v>
      </c>
      <c r="D147" s="84" t="s">
        <v>133</v>
      </c>
      <c r="E147" s="15">
        <f t="shared" si="7"/>
        <v>0</v>
      </c>
      <c r="F147" s="1"/>
      <c r="G147" s="1"/>
      <c r="H147" s="1"/>
      <c r="I147" s="1"/>
      <c r="J147" s="1"/>
      <c r="K147" s="1"/>
    </row>
    <row r="148" spans="2:11" ht="13.5" hidden="1" customHeight="1" x14ac:dyDescent="0.2">
      <c r="B148" s="83" t="s">
        <v>27</v>
      </c>
      <c r="C148" s="83" t="s">
        <v>116</v>
      </c>
      <c r="D148" s="84" t="s">
        <v>133</v>
      </c>
      <c r="E148" s="15">
        <f t="shared" si="7"/>
        <v>0</v>
      </c>
      <c r="F148" s="1"/>
      <c r="G148" s="1"/>
      <c r="H148" s="1"/>
      <c r="I148" s="1"/>
      <c r="J148" s="1"/>
      <c r="K148" s="1"/>
    </row>
    <row r="149" spans="2:11" ht="13.5" hidden="1" customHeight="1" x14ac:dyDescent="0.2">
      <c r="B149" s="83" t="s">
        <v>27</v>
      </c>
      <c r="C149" s="83" t="s">
        <v>121</v>
      </c>
      <c r="D149" s="84" t="s">
        <v>133</v>
      </c>
      <c r="E149" s="15">
        <f t="shared" si="7"/>
        <v>0</v>
      </c>
      <c r="F149" s="1"/>
      <c r="G149" s="1"/>
      <c r="H149" s="1"/>
      <c r="I149" s="1"/>
      <c r="J149" s="1"/>
      <c r="K149" s="1"/>
    </row>
    <row r="150" spans="2:11" ht="13.5" hidden="1" customHeight="1" x14ac:dyDescent="0.2">
      <c r="B150" s="83" t="s">
        <v>27</v>
      </c>
      <c r="C150" s="83" t="s">
        <v>126</v>
      </c>
      <c r="D150" s="84" t="s">
        <v>133</v>
      </c>
      <c r="E150" s="15">
        <f t="shared" ref="E150:E181" si="8">SUM(F150:K150)</f>
        <v>0</v>
      </c>
      <c r="F150" s="1"/>
      <c r="G150" s="1"/>
      <c r="H150" s="1"/>
      <c r="I150" s="1"/>
      <c r="J150" s="1"/>
      <c r="K150" s="1"/>
    </row>
    <row r="151" spans="2:11" ht="13.5" hidden="1" customHeight="1" x14ac:dyDescent="0.2">
      <c r="B151" s="83" t="s">
        <v>27</v>
      </c>
      <c r="C151" s="83" t="s">
        <v>131</v>
      </c>
      <c r="D151" s="84" t="s">
        <v>133</v>
      </c>
      <c r="E151" s="15">
        <f t="shared" si="8"/>
        <v>0</v>
      </c>
      <c r="F151" s="1"/>
      <c r="G151" s="1"/>
      <c r="H151" s="1"/>
      <c r="I151" s="1"/>
      <c r="J151" s="1"/>
      <c r="K151" s="1"/>
    </row>
    <row r="152" spans="2:11" ht="13.5" hidden="1" customHeight="1" x14ac:dyDescent="0.2">
      <c r="B152" s="83" t="s">
        <v>258</v>
      </c>
      <c r="C152" s="83" t="s">
        <v>148</v>
      </c>
      <c r="D152" s="61" t="s">
        <v>29</v>
      </c>
      <c r="E152" s="16">
        <f t="shared" si="8"/>
        <v>0</v>
      </c>
      <c r="F152" s="1"/>
      <c r="G152" s="1"/>
      <c r="H152" s="1"/>
      <c r="I152" s="1"/>
      <c r="J152" s="1"/>
      <c r="K152" s="1"/>
    </row>
    <row r="153" spans="2:11" ht="13.5" hidden="1" customHeight="1" x14ac:dyDescent="0.2">
      <c r="B153" s="83" t="s">
        <v>259</v>
      </c>
      <c r="C153" s="83" t="s">
        <v>148</v>
      </c>
      <c r="D153" s="61" t="s">
        <v>29</v>
      </c>
      <c r="E153" s="16">
        <f t="shared" si="8"/>
        <v>0</v>
      </c>
      <c r="F153" s="1"/>
      <c r="G153" s="1"/>
      <c r="H153" s="1"/>
      <c r="I153" s="1"/>
      <c r="J153" s="1"/>
      <c r="K153" s="1"/>
    </row>
    <row r="154" spans="2:11" ht="13.5" hidden="1" customHeight="1" x14ac:dyDescent="0.2">
      <c r="B154" s="83" t="s">
        <v>143</v>
      </c>
      <c r="C154" s="83" t="s">
        <v>148</v>
      </c>
      <c r="D154" s="84" t="s">
        <v>133</v>
      </c>
      <c r="E154" s="15">
        <f t="shared" si="8"/>
        <v>0</v>
      </c>
      <c r="F154" s="1"/>
      <c r="G154" s="1"/>
      <c r="H154" s="1"/>
      <c r="I154" s="1"/>
      <c r="J154" s="1"/>
      <c r="K154" s="1"/>
    </row>
    <row r="155" spans="2:11" ht="13.5" hidden="1" customHeight="1" x14ac:dyDescent="0.2">
      <c r="B155" s="83" t="s">
        <v>260</v>
      </c>
      <c r="C155" s="83"/>
      <c r="D155" s="61" t="s">
        <v>261</v>
      </c>
      <c r="E155" s="16">
        <f t="shared" si="8"/>
        <v>0</v>
      </c>
      <c r="F155" s="1"/>
      <c r="G155" s="1"/>
      <c r="H155" s="1"/>
      <c r="I155" s="1"/>
      <c r="J155" s="1"/>
      <c r="K155" s="1"/>
    </row>
    <row r="156" spans="2:11" ht="13.5" hidden="1" customHeight="1" x14ac:dyDescent="0.2">
      <c r="B156" s="83" t="s">
        <v>149</v>
      </c>
      <c r="C156" s="83" t="s">
        <v>150</v>
      </c>
      <c r="D156" s="84" t="s">
        <v>151</v>
      </c>
      <c r="E156" s="15">
        <f t="shared" si="8"/>
        <v>0</v>
      </c>
      <c r="F156" s="23">
        <f>+F12</f>
        <v>0</v>
      </c>
      <c r="G156" s="23">
        <f t="shared" ref="G156:K156" si="9">+G12</f>
        <v>0</v>
      </c>
      <c r="H156" s="23">
        <f t="shared" si="9"/>
        <v>0</v>
      </c>
      <c r="I156" s="23">
        <f t="shared" si="9"/>
        <v>0</v>
      </c>
      <c r="J156" s="23">
        <f t="shared" si="9"/>
        <v>0</v>
      </c>
      <c r="K156" s="23">
        <f t="shared" si="9"/>
        <v>0</v>
      </c>
    </row>
    <row r="157" spans="2:11" ht="13.5" hidden="1" customHeight="1" x14ac:dyDescent="0.2">
      <c r="B157" s="83" t="s">
        <v>413</v>
      </c>
      <c r="C157" s="83" t="s">
        <v>414</v>
      </c>
      <c r="D157" s="84" t="s">
        <v>252</v>
      </c>
      <c r="E157" s="15">
        <f t="shared" si="8"/>
        <v>0</v>
      </c>
      <c r="F157" s="23">
        <f>ROUNDUP(F156/30,0)</f>
        <v>0</v>
      </c>
      <c r="G157" s="23">
        <f t="shared" ref="G157:K157" si="10">ROUNDUP(G156/30,0)</f>
        <v>0</v>
      </c>
      <c r="H157" s="23">
        <f t="shared" si="10"/>
        <v>0</v>
      </c>
      <c r="I157" s="23">
        <f t="shared" si="10"/>
        <v>0</v>
      </c>
      <c r="J157" s="23">
        <f t="shared" si="10"/>
        <v>0</v>
      </c>
      <c r="K157" s="23">
        <f t="shared" si="10"/>
        <v>0</v>
      </c>
    </row>
    <row r="158" spans="2:11" ht="13.5" hidden="1" customHeight="1" x14ac:dyDescent="0.2">
      <c r="B158" s="12" t="s">
        <v>152</v>
      </c>
      <c r="C158" s="12"/>
      <c r="D158" s="13"/>
      <c r="E158" s="14"/>
      <c r="F158" s="14"/>
      <c r="G158" s="14"/>
      <c r="H158" s="14"/>
      <c r="I158" s="14"/>
      <c r="J158" s="14"/>
      <c r="K158" s="14"/>
    </row>
    <row r="159" spans="2:11" ht="13.5" hidden="1" customHeight="1" x14ac:dyDescent="0.2">
      <c r="B159" s="83" t="s">
        <v>153</v>
      </c>
      <c r="C159" s="83" t="s">
        <v>144</v>
      </c>
      <c r="D159" s="84" t="s">
        <v>151</v>
      </c>
      <c r="E159" s="8">
        <f t="shared" ref="E159:E193" si="11">SUM(F159:K159)</f>
        <v>0</v>
      </c>
      <c r="F159" s="1"/>
      <c r="G159" s="1"/>
      <c r="H159" s="1"/>
      <c r="I159" s="1"/>
      <c r="J159" s="1"/>
      <c r="K159" s="1"/>
    </row>
    <row r="160" spans="2:11" ht="13.5" hidden="1" customHeight="1" x14ac:dyDescent="0.2">
      <c r="B160" s="83" t="s">
        <v>153</v>
      </c>
      <c r="C160" s="83" t="s">
        <v>145</v>
      </c>
      <c r="D160" s="84" t="s">
        <v>151</v>
      </c>
      <c r="E160" s="8">
        <f t="shared" si="11"/>
        <v>0</v>
      </c>
      <c r="F160" s="1"/>
      <c r="G160" s="1"/>
      <c r="H160" s="1"/>
      <c r="I160" s="1"/>
      <c r="J160" s="1"/>
      <c r="K160" s="1"/>
    </row>
    <row r="161" spans="2:11" ht="13.5" hidden="1" customHeight="1" x14ac:dyDescent="0.2">
      <c r="B161" s="83" t="s">
        <v>153</v>
      </c>
      <c r="C161" s="83" t="s">
        <v>146</v>
      </c>
      <c r="D161" s="84" t="s">
        <v>151</v>
      </c>
      <c r="E161" s="8">
        <f t="shared" si="11"/>
        <v>0</v>
      </c>
      <c r="F161" s="1"/>
      <c r="G161" s="1"/>
      <c r="H161" s="1"/>
      <c r="I161" s="1"/>
      <c r="J161" s="1"/>
      <c r="K161" s="1"/>
    </row>
    <row r="162" spans="2:11" ht="13.5" hidden="1" customHeight="1" x14ac:dyDescent="0.2">
      <c r="B162" s="83" t="s">
        <v>153</v>
      </c>
      <c r="C162" s="83" t="s">
        <v>147</v>
      </c>
      <c r="D162" s="84" t="s">
        <v>151</v>
      </c>
      <c r="E162" s="8">
        <f t="shared" si="11"/>
        <v>0</v>
      </c>
      <c r="F162" s="1"/>
      <c r="G162" s="1"/>
      <c r="H162" s="1"/>
      <c r="I162" s="1"/>
      <c r="J162" s="1"/>
      <c r="K162" s="1"/>
    </row>
    <row r="163" spans="2:11" ht="13.5" hidden="1" customHeight="1" x14ac:dyDescent="0.2">
      <c r="B163" s="83" t="s">
        <v>153</v>
      </c>
      <c r="C163" s="83" t="s">
        <v>148</v>
      </c>
      <c r="D163" s="84" t="s">
        <v>151</v>
      </c>
      <c r="E163" s="8">
        <f t="shared" si="11"/>
        <v>0</v>
      </c>
      <c r="F163" s="1"/>
      <c r="G163" s="1"/>
      <c r="H163" s="1"/>
      <c r="I163" s="1"/>
      <c r="J163" s="1"/>
      <c r="K163" s="1"/>
    </row>
    <row r="164" spans="2:11" ht="13.5" hidden="1" customHeight="1" x14ac:dyDescent="0.2">
      <c r="B164" s="83" t="s">
        <v>154</v>
      </c>
      <c r="C164" s="83" t="s">
        <v>144</v>
      </c>
      <c r="D164" s="84" t="s">
        <v>155</v>
      </c>
      <c r="E164" s="15">
        <f t="shared" si="11"/>
        <v>0</v>
      </c>
      <c r="F164" s="16">
        <f>+F22</f>
        <v>0</v>
      </c>
      <c r="G164" s="16">
        <f t="shared" ref="G164:K164" si="12">+G22</f>
        <v>0</v>
      </c>
      <c r="H164" s="16">
        <f t="shared" si="12"/>
        <v>0</v>
      </c>
      <c r="I164" s="16">
        <f t="shared" si="12"/>
        <v>0</v>
      </c>
      <c r="J164" s="16">
        <f t="shared" si="12"/>
        <v>0</v>
      </c>
      <c r="K164" s="16">
        <f t="shared" si="12"/>
        <v>0</v>
      </c>
    </row>
    <row r="165" spans="2:11" ht="13.5" hidden="1" customHeight="1" x14ac:dyDescent="0.2">
      <c r="B165" s="83" t="s">
        <v>154</v>
      </c>
      <c r="C165" s="83" t="s">
        <v>145</v>
      </c>
      <c r="D165" s="84" t="s">
        <v>155</v>
      </c>
      <c r="E165" s="15">
        <f t="shared" si="11"/>
        <v>0</v>
      </c>
      <c r="F165" s="16">
        <f>+F67</f>
        <v>0</v>
      </c>
      <c r="G165" s="16">
        <f t="shared" ref="G165:K165" si="13">+G67</f>
        <v>0</v>
      </c>
      <c r="H165" s="16">
        <f t="shared" si="13"/>
        <v>0</v>
      </c>
      <c r="I165" s="16">
        <f t="shared" si="13"/>
        <v>0</v>
      </c>
      <c r="J165" s="16">
        <f t="shared" si="13"/>
        <v>0</v>
      </c>
      <c r="K165" s="16">
        <f t="shared" si="13"/>
        <v>0</v>
      </c>
    </row>
    <row r="166" spans="2:11" ht="13.5" hidden="1" customHeight="1" x14ac:dyDescent="0.2">
      <c r="B166" s="83" t="s">
        <v>154</v>
      </c>
      <c r="C166" s="83" t="s">
        <v>146</v>
      </c>
      <c r="D166" s="84" t="s">
        <v>155</v>
      </c>
      <c r="E166" s="15">
        <f t="shared" si="11"/>
        <v>0</v>
      </c>
      <c r="F166" s="16">
        <f>+F72</f>
        <v>0</v>
      </c>
      <c r="G166" s="16">
        <f t="shared" ref="G166:K166" si="14">+G72</f>
        <v>0</v>
      </c>
      <c r="H166" s="16">
        <f t="shared" si="14"/>
        <v>0</v>
      </c>
      <c r="I166" s="16">
        <f t="shared" si="14"/>
        <v>0</v>
      </c>
      <c r="J166" s="16">
        <f t="shared" si="14"/>
        <v>0</v>
      </c>
      <c r="K166" s="16">
        <f t="shared" si="14"/>
        <v>0</v>
      </c>
    </row>
    <row r="167" spans="2:11" ht="13.5" hidden="1" customHeight="1" x14ac:dyDescent="0.2">
      <c r="B167" s="83" t="s">
        <v>154</v>
      </c>
      <c r="C167" s="83" t="s">
        <v>147</v>
      </c>
      <c r="D167" s="84" t="s">
        <v>155</v>
      </c>
      <c r="E167" s="15">
        <f t="shared" si="11"/>
        <v>0</v>
      </c>
      <c r="F167" s="16">
        <f>+F100</f>
        <v>0</v>
      </c>
      <c r="G167" s="16">
        <f t="shared" ref="G167:K167" si="15">+G100</f>
        <v>0</v>
      </c>
      <c r="H167" s="16">
        <f t="shared" si="15"/>
        <v>0</v>
      </c>
      <c r="I167" s="16">
        <f t="shared" si="15"/>
        <v>0</v>
      </c>
      <c r="J167" s="16">
        <f t="shared" si="15"/>
        <v>0</v>
      </c>
      <c r="K167" s="16">
        <f t="shared" si="15"/>
        <v>0</v>
      </c>
    </row>
    <row r="168" spans="2:11" ht="13.5" hidden="1" customHeight="1" x14ac:dyDescent="0.2">
      <c r="B168" s="83" t="s">
        <v>154</v>
      </c>
      <c r="C168" s="83" t="s">
        <v>148</v>
      </c>
      <c r="D168" s="84" t="s">
        <v>155</v>
      </c>
      <c r="E168" s="15">
        <f t="shared" si="11"/>
        <v>0</v>
      </c>
      <c r="F168" s="16">
        <f>+F127</f>
        <v>0</v>
      </c>
      <c r="G168" s="16">
        <f t="shared" ref="G168:K168" si="16">+G127</f>
        <v>0</v>
      </c>
      <c r="H168" s="16">
        <f t="shared" si="16"/>
        <v>0</v>
      </c>
      <c r="I168" s="16">
        <f t="shared" si="16"/>
        <v>0</v>
      </c>
      <c r="J168" s="16">
        <f t="shared" si="16"/>
        <v>0</v>
      </c>
      <c r="K168" s="16">
        <f t="shared" si="16"/>
        <v>0</v>
      </c>
    </row>
    <row r="169" spans="2:11" ht="13.5" hidden="1" customHeight="1" x14ac:dyDescent="0.2">
      <c r="B169" s="83" t="s">
        <v>156</v>
      </c>
      <c r="C169" s="83" t="s">
        <v>144</v>
      </c>
      <c r="D169" s="84" t="s">
        <v>155</v>
      </c>
      <c r="E169" s="15">
        <f t="shared" si="11"/>
        <v>0</v>
      </c>
      <c r="F169" s="16">
        <f>+F38</f>
        <v>0</v>
      </c>
      <c r="G169" s="16">
        <f t="shared" ref="G169:K169" si="17">+G38</f>
        <v>0</v>
      </c>
      <c r="H169" s="16">
        <f t="shared" si="17"/>
        <v>0</v>
      </c>
      <c r="I169" s="16">
        <f t="shared" si="17"/>
        <v>0</v>
      </c>
      <c r="J169" s="16">
        <f t="shared" si="17"/>
        <v>0</v>
      </c>
      <c r="K169" s="16">
        <f t="shared" si="17"/>
        <v>0</v>
      </c>
    </row>
    <row r="170" spans="2:11" ht="13.5" hidden="1" customHeight="1" x14ac:dyDescent="0.2">
      <c r="B170" s="83" t="s">
        <v>156</v>
      </c>
      <c r="C170" s="83" t="s">
        <v>145</v>
      </c>
      <c r="D170" s="84" t="s">
        <v>155</v>
      </c>
      <c r="E170" s="15">
        <f t="shared" si="11"/>
        <v>0</v>
      </c>
      <c r="F170" s="16">
        <f>+F65</f>
        <v>0</v>
      </c>
      <c r="G170" s="16">
        <f t="shared" ref="G170:K170" si="18">+G65</f>
        <v>0</v>
      </c>
      <c r="H170" s="16">
        <f t="shared" si="18"/>
        <v>0</v>
      </c>
      <c r="I170" s="16">
        <f t="shared" si="18"/>
        <v>0</v>
      </c>
      <c r="J170" s="16">
        <f t="shared" si="18"/>
        <v>0</v>
      </c>
      <c r="K170" s="16">
        <f t="shared" si="18"/>
        <v>0</v>
      </c>
    </row>
    <row r="171" spans="2:11" ht="13.5" hidden="1" customHeight="1" x14ac:dyDescent="0.2">
      <c r="B171" s="83" t="s">
        <v>156</v>
      </c>
      <c r="C171" s="83" t="s">
        <v>146</v>
      </c>
      <c r="D171" s="84" t="s">
        <v>155</v>
      </c>
      <c r="E171" s="15">
        <f t="shared" si="11"/>
        <v>0</v>
      </c>
      <c r="F171" s="16">
        <f>+F93</f>
        <v>0</v>
      </c>
      <c r="G171" s="16">
        <f t="shared" ref="G171:K171" si="19">+G93</f>
        <v>0</v>
      </c>
      <c r="H171" s="16">
        <f t="shared" si="19"/>
        <v>0</v>
      </c>
      <c r="I171" s="16">
        <f t="shared" si="19"/>
        <v>0</v>
      </c>
      <c r="J171" s="16">
        <f t="shared" si="19"/>
        <v>0</v>
      </c>
      <c r="K171" s="16">
        <f t="shared" si="19"/>
        <v>0</v>
      </c>
    </row>
    <row r="172" spans="2:11" ht="13.5" hidden="1" customHeight="1" x14ac:dyDescent="0.2">
      <c r="B172" s="83" t="s">
        <v>156</v>
      </c>
      <c r="C172" s="83" t="s">
        <v>147</v>
      </c>
      <c r="D172" s="84" t="s">
        <v>155</v>
      </c>
      <c r="E172" s="15">
        <f t="shared" si="11"/>
        <v>0</v>
      </c>
      <c r="F172" s="16">
        <f>+F120</f>
        <v>0</v>
      </c>
      <c r="G172" s="16">
        <f t="shared" ref="G172:K172" si="20">+G120</f>
        <v>0</v>
      </c>
      <c r="H172" s="16">
        <f t="shared" si="20"/>
        <v>0</v>
      </c>
      <c r="I172" s="16">
        <f t="shared" si="20"/>
        <v>0</v>
      </c>
      <c r="J172" s="16">
        <f t="shared" si="20"/>
        <v>0</v>
      </c>
      <c r="K172" s="16">
        <f t="shared" si="20"/>
        <v>0</v>
      </c>
    </row>
    <row r="173" spans="2:11" ht="13.5" hidden="1" customHeight="1" x14ac:dyDescent="0.2">
      <c r="B173" s="83" t="s">
        <v>156</v>
      </c>
      <c r="C173" s="83" t="s">
        <v>148</v>
      </c>
      <c r="D173" s="84" t="s">
        <v>155</v>
      </c>
      <c r="E173" s="15">
        <f t="shared" si="11"/>
        <v>0</v>
      </c>
      <c r="F173" s="16">
        <f>+F148</f>
        <v>0</v>
      </c>
      <c r="G173" s="16">
        <f t="shared" ref="G173:K173" si="21">+G148</f>
        <v>0</v>
      </c>
      <c r="H173" s="16">
        <f t="shared" si="21"/>
        <v>0</v>
      </c>
      <c r="I173" s="16">
        <f t="shared" si="21"/>
        <v>0</v>
      </c>
      <c r="J173" s="16">
        <f t="shared" si="21"/>
        <v>0</v>
      </c>
      <c r="K173" s="16">
        <f t="shared" si="21"/>
        <v>0</v>
      </c>
    </row>
    <row r="174" spans="2:11" ht="13.5" hidden="1" customHeight="1" x14ac:dyDescent="0.2">
      <c r="B174" s="83" t="s">
        <v>157</v>
      </c>
      <c r="C174" s="83" t="s">
        <v>144</v>
      </c>
      <c r="D174" s="84" t="s">
        <v>155</v>
      </c>
      <c r="E174" s="15">
        <f t="shared" si="11"/>
        <v>0</v>
      </c>
      <c r="F174" s="16">
        <f>+F41</f>
        <v>0</v>
      </c>
      <c r="G174" s="16">
        <f t="shared" ref="G174:K174" si="22">+G41</f>
        <v>0</v>
      </c>
      <c r="H174" s="16">
        <f t="shared" si="22"/>
        <v>0</v>
      </c>
      <c r="I174" s="16">
        <f t="shared" si="22"/>
        <v>0</v>
      </c>
      <c r="J174" s="16">
        <f t="shared" si="22"/>
        <v>0</v>
      </c>
      <c r="K174" s="16">
        <f t="shared" si="22"/>
        <v>0</v>
      </c>
    </row>
    <row r="175" spans="2:11" ht="13.5" hidden="1" customHeight="1" x14ac:dyDescent="0.2">
      <c r="B175" s="83" t="s">
        <v>157</v>
      </c>
      <c r="C175" s="83" t="s">
        <v>145</v>
      </c>
      <c r="D175" s="84" t="s">
        <v>155</v>
      </c>
      <c r="E175" s="15">
        <f t="shared" si="11"/>
        <v>0</v>
      </c>
      <c r="F175" s="16">
        <f>+F68</f>
        <v>0</v>
      </c>
      <c r="G175" s="16">
        <f t="shared" ref="G175:K175" si="23">+G68</f>
        <v>0</v>
      </c>
      <c r="H175" s="16">
        <f t="shared" si="23"/>
        <v>0</v>
      </c>
      <c r="I175" s="16">
        <f t="shared" si="23"/>
        <v>0</v>
      </c>
      <c r="J175" s="16">
        <f t="shared" si="23"/>
        <v>0</v>
      </c>
      <c r="K175" s="16">
        <f t="shared" si="23"/>
        <v>0</v>
      </c>
    </row>
    <row r="176" spans="2:11" ht="13.5" hidden="1" customHeight="1" x14ac:dyDescent="0.2">
      <c r="B176" s="83" t="s">
        <v>157</v>
      </c>
      <c r="C176" s="83" t="s">
        <v>146</v>
      </c>
      <c r="D176" s="84" t="s">
        <v>155</v>
      </c>
      <c r="E176" s="15">
        <f t="shared" si="11"/>
        <v>0</v>
      </c>
      <c r="F176" s="16">
        <f>+F96</f>
        <v>0</v>
      </c>
      <c r="G176" s="16">
        <f t="shared" ref="G176:K176" si="24">+G96</f>
        <v>0</v>
      </c>
      <c r="H176" s="16">
        <f t="shared" si="24"/>
        <v>0</v>
      </c>
      <c r="I176" s="16">
        <f t="shared" si="24"/>
        <v>0</v>
      </c>
      <c r="J176" s="16">
        <f t="shared" si="24"/>
        <v>0</v>
      </c>
      <c r="K176" s="16">
        <f t="shared" si="24"/>
        <v>0</v>
      </c>
    </row>
    <row r="177" spans="2:11" ht="13.5" hidden="1" customHeight="1" x14ac:dyDescent="0.2">
      <c r="B177" s="83" t="s">
        <v>157</v>
      </c>
      <c r="C177" s="83" t="s">
        <v>147</v>
      </c>
      <c r="D177" s="84" t="s">
        <v>155</v>
      </c>
      <c r="E177" s="15">
        <f t="shared" si="11"/>
        <v>0</v>
      </c>
      <c r="F177" s="16">
        <f>+F123</f>
        <v>0</v>
      </c>
      <c r="G177" s="16">
        <f t="shared" ref="G177:K177" si="25">+G123</f>
        <v>0</v>
      </c>
      <c r="H177" s="16">
        <f t="shared" si="25"/>
        <v>0</v>
      </c>
      <c r="I177" s="16">
        <f t="shared" si="25"/>
        <v>0</v>
      </c>
      <c r="J177" s="16">
        <f t="shared" si="25"/>
        <v>0</v>
      </c>
      <c r="K177" s="16">
        <f t="shared" si="25"/>
        <v>0</v>
      </c>
    </row>
    <row r="178" spans="2:11" ht="13.5" hidden="1" customHeight="1" x14ac:dyDescent="0.2">
      <c r="B178" s="83" t="s">
        <v>157</v>
      </c>
      <c r="C178" s="83" t="s">
        <v>148</v>
      </c>
      <c r="D178" s="84" t="s">
        <v>155</v>
      </c>
      <c r="E178" s="15">
        <f t="shared" si="11"/>
        <v>0</v>
      </c>
      <c r="F178" s="16">
        <f>+F151</f>
        <v>0</v>
      </c>
      <c r="G178" s="16">
        <f t="shared" ref="G178:K178" si="26">+G151</f>
        <v>0</v>
      </c>
      <c r="H178" s="16">
        <f t="shared" si="26"/>
        <v>0</v>
      </c>
      <c r="I178" s="16">
        <f t="shared" si="26"/>
        <v>0</v>
      </c>
      <c r="J178" s="16">
        <f t="shared" si="26"/>
        <v>0</v>
      </c>
      <c r="K178" s="16">
        <f t="shared" si="26"/>
        <v>0</v>
      </c>
    </row>
    <row r="179" spans="2:11" ht="13.5" hidden="1" customHeight="1" x14ac:dyDescent="0.2">
      <c r="B179" s="83" t="s">
        <v>158</v>
      </c>
      <c r="C179" s="83" t="s">
        <v>144</v>
      </c>
      <c r="D179" s="84" t="s">
        <v>155</v>
      </c>
      <c r="E179" s="15">
        <f t="shared" si="11"/>
        <v>0</v>
      </c>
      <c r="F179" s="16">
        <f>+F40</f>
        <v>0</v>
      </c>
      <c r="G179" s="16">
        <f t="shared" ref="G179:K179" si="27">+G40</f>
        <v>0</v>
      </c>
      <c r="H179" s="16">
        <f t="shared" si="27"/>
        <v>0</v>
      </c>
      <c r="I179" s="16">
        <f t="shared" si="27"/>
        <v>0</v>
      </c>
      <c r="J179" s="16">
        <f t="shared" si="27"/>
        <v>0</v>
      </c>
      <c r="K179" s="16">
        <f t="shared" si="27"/>
        <v>0</v>
      </c>
    </row>
    <row r="180" spans="2:11" ht="13.5" hidden="1" customHeight="1" x14ac:dyDescent="0.2">
      <c r="B180" s="83" t="s">
        <v>158</v>
      </c>
      <c r="C180" s="83" t="s">
        <v>145</v>
      </c>
      <c r="D180" s="84" t="s">
        <v>155</v>
      </c>
      <c r="E180" s="15">
        <f t="shared" si="11"/>
        <v>0</v>
      </c>
      <c r="F180" s="16">
        <f>+F67</f>
        <v>0</v>
      </c>
      <c r="G180" s="16">
        <f t="shared" ref="G180:K180" si="28">+G67</f>
        <v>0</v>
      </c>
      <c r="H180" s="16">
        <f t="shared" si="28"/>
        <v>0</v>
      </c>
      <c r="I180" s="16">
        <f t="shared" si="28"/>
        <v>0</v>
      </c>
      <c r="J180" s="16">
        <f t="shared" si="28"/>
        <v>0</v>
      </c>
      <c r="K180" s="16">
        <f t="shared" si="28"/>
        <v>0</v>
      </c>
    </row>
    <row r="181" spans="2:11" ht="13.5" hidden="1" customHeight="1" x14ac:dyDescent="0.2">
      <c r="B181" s="83" t="s">
        <v>158</v>
      </c>
      <c r="C181" s="83" t="s">
        <v>146</v>
      </c>
      <c r="D181" s="84" t="s">
        <v>155</v>
      </c>
      <c r="E181" s="15">
        <f t="shared" si="11"/>
        <v>0</v>
      </c>
      <c r="F181" s="16">
        <f>+F95</f>
        <v>0</v>
      </c>
      <c r="G181" s="16">
        <f t="shared" ref="G181:K181" si="29">+G95</f>
        <v>0</v>
      </c>
      <c r="H181" s="16">
        <f t="shared" si="29"/>
        <v>0</v>
      </c>
      <c r="I181" s="16">
        <f t="shared" si="29"/>
        <v>0</v>
      </c>
      <c r="J181" s="16">
        <f t="shared" si="29"/>
        <v>0</v>
      </c>
      <c r="K181" s="16">
        <f t="shared" si="29"/>
        <v>0</v>
      </c>
    </row>
    <row r="182" spans="2:11" ht="13.5" hidden="1" customHeight="1" x14ac:dyDescent="0.2">
      <c r="B182" s="83" t="s">
        <v>158</v>
      </c>
      <c r="C182" s="83" t="s">
        <v>147</v>
      </c>
      <c r="D182" s="84" t="s">
        <v>155</v>
      </c>
      <c r="E182" s="15">
        <f t="shared" si="11"/>
        <v>0</v>
      </c>
      <c r="F182" s="16">
        <f>+F122</f>
        <v>0</v>
      </c>
      <c r="G182" s="16">
        <f t="shared" ref="G182:K182" si="30">+G122</f>
        <v>0</v>
      </c>
      <c r="H182" s="16">
        <f t="shared" si="30"/>
        <v>0</v>
      </c>
      <c r="I182" s="16">
        <f t="shared" si="30"/>
        <v>0</v>
      </c>
      <c r="J182" s="16">
        <f t="shared" si="30"/>
        <v>0</v>
      </c>
      <c r="K182" s="16">
        <f t="shared" si="30"/>
        <v>0</v>
      </c>
    </row>
    <row r="183" spans="2:11" ht="13.5" hidden="1" customHeight="1" x14ac:dyDescent="0.2">
      <c r="B183" s="83" t="s">
        <v>158</v>
      </c>
      <c r="C183" s="83" t="s">
        <v>148</v>
      </c>
      <c r="D183" s="84" t="s">
        <v>155</v>
      </c>
      <c r="E183" s="15">
        <f t="shared" si="11"/>
        <v>0</v>
      </c>
      <c r="F183" s="16">
        <f>+F150</f>
        <v>0</v>
      </c>
      <c r="G183" s="16">
        <f t="shared" ref="G183:K183" si="31">+G150</f>
        <v>0</v>
      </c>
      <c r="H183" s="16">
        <f t="shared" si="31"/>
        <v>0</v>
      </c>
      <c r="I183" s="16">
        <f t="shared" si="31"/>
        <v>0</v>
      </c>
      <c r="J183" s="16">
        <f t="shared" si="31"/>
        <v>0</v>
      </c>
      <c r="K183" s="16">
        <f t="shared" si="31"/>
        <v>0</v>
      </c>
    </row>
    <row r="184" spans="2:11" ht="13.5" hidden="1" customHeight="1" x14ac:dyDescent="0.2">
      <c r="B184" s="83" t="s">
        <v>159</v>
      </c>
      <c r="C184" s="83" t="s">
        <v>144</v>
      </c>
      <c r="D184" s="84" t="s">
        <v>155</v>
      </c>
      <c r="E184" s="15">
        <f t="shared" si="11"/>
        <v>0</v>
      </c>
      <c r="F184" s="16">
        <f>+F40+F41+F44</f>
        <v>0</v>
      </c>
      <c r="G184" s="16">
        <f t="shared" ref="G184:K184" si="32">+G40+G41+G44</f>
        <v>0</v>
      </c>
      <c r="H184" s="16">
        <f t="shared" si="32"/>
        <v>0</v>
      </c>
      <c r="I184" s="16">
        <f t="shared" si="32"/>
        <v>0</v>
      </c>
      <c r="J184" s="16">
        <f t="shared" si="32"/>
        <v>0</v>
      </c>
      <c r="K184" s="16">
        <f t="shared" si="32"/>
        <v>0</v>
      </c>
    </row>
    <row r="185" spans="2:11" ht="13.5" hidden="1" customHeight="1" x14ac:dyDescent="0.2">
      <c r="B185" s="83" t="s">
        <v>159</v>
      </c>
      <c r="C185" s="83" t="s">
        <v>145</v>
      </c>
      <c r="D185" s="84" t="s">
        <v>155</v>
      </c>
      <c r="E185" s="15">
        <f t="shared" si="11"/>
        <v>0</v>
      </c>
      <c r="F185" s="16">
        <f>+F67+F68+F71</f>
        <v>0</v>
      </c>
      <c r="G185" s="16">
        <f t="shared" ref="G185:K185" si="33">+G67+G68+G71</f>
        <v>0</v>
      </c>
      <c r="H185" s="16">
        <f t="shared" si="33"/>
        <v>0</v>
      </c>
      <c r="I185" s="16">
        <f t="shared" si="33"/>
        <v>0</v>
      </c>
      <c r="J185" s="16">
        <f t="shared" si="33"/>
        <v>0</v>
      </c>
      <c r="K185" s="16">
        <f t="shared" si="33"/>
        <v>0</v>
      </c>
    </row>
    <row r="186" spans="2:11" ht="13.5" hidden="1" customHeight="1" x14ac:dyDescent="0.2">
      <c r="B186" s="83" t="s">
        <v>159</v>
      </c>
      <c r="C186" s="83" t="s">
        <v>146</v>
      </c>
      <c r="D186" s="84" t="s">
        <v>155</v>
      </c>
      <c r="E186" s="15">
        <f t="shared" si="11"/>
        <v>0</v>
      </c>
      <c r="F186" s="16">
        <f>+F95+F96+F99</f>
        <v>0</v>
      </c>
      <c r="G186" s="16">
        <f t="shared" ref="G186:K186" si="34">+G95+G96+G99</f>
        <v>0</v>
      </c>
      <c r="H186" s="16">
        <f t="shared" si="34"/>
        <v>0</v>
      </c>
      <c r="I186" s="16">
        <f t="shared" si="34"/>
        <v>0</v>
      </c>
      <c r="J186" s="16">
        <f t="shared" si="34"/>
        <v>0</v>
      </c>
      <c r="K186" s="16">
        <f t="shared" si="34"/>
        <v>0</v>
      </c>
    </row>
    <row r="187" spans="2:11" ht="13.5" hidden="1" customHeight="1" x14ac:dyDescent="0.2">
      <c r="B187" s="83" t="s">
        <v>159</v>
      </c>
      <c r="C187" s="83" t="s">
        <v>147</v>
      </c>
      <c r="D187" s="84" t="s">
        <v>155</v>
      </c>
      <c r="E187" s="15">
        <f t="shared" si="11"/>
        <v>0</v>
      </c>
      <c r="F187" s="16">
        <f>+F122+F123+F126</f>
        <v>0</v>
      </c>
      <c r="G187" s="16">
        <f t="shared" ref="G187:K187" si="35">+G122+G123+G126</f>
        <v>0</v>
      </c>
      <c r="H187" s="16">
        <f t="shared" si="35"/>
        <v>0</v>
      </c>
      <c r="I187" s="16">
        <f t="shared" si="35"/>
        <v>0</v>
      </c>
      <c r="J187" s="16">
        <f t="shared" si="35"/>
        <v>0</v>
      </c>
      <c r="K187" s="16">
        <f t="shared" si="35"/>
        <v>0</v>
      </c>
    </row>
    <row r="188" spans="2:11" hidden="1" x14ac:dyDescent="0.2">
      <c r="B188" s="83" t="s">
        <v>159</v>
      </c>
      <c r="C188" s="83" t="s">
        <v>148</v>
      </c>
      <c r="D188" s="84" t="s">
        <v>155</v>
      </c>
      <c r="E188" s="15">
        <f t="shared" si="11"/>
        <v>0</v>
      </c>
      <c r="F188" s="16">
        <f>+F150+F151+F154</f>
        <v>0</v>
      </c>
      <c r="G188" s="16">
        <f t="shared" ref="G188:K188" si="36">+G150+G151+G154</f>
        <v>0</v>
      </c>
      <c r="H188" s="16">
        <f t="shared" si="36"/>
        <v>0</v>
      </c>
      <c r="I188" s="16">
        <f t="shared" si="36"/>
        <v>0</v>
      </c>
      <c r="J188" s="16">
        <f t="shared" si="36"/>
        <v>0</v>
      </c>
      <c r="K188" s="16">
        <f t="shared" si="36"/>
        <v>0</v>
      </c>
    </row>
    <row r="189" spans="2:11" hidden="1" x14ac:dyDescent="0.2">
      <c r="B189" s="83" t="s">
        <v>160</v>
      </c>
      <c r="C189" s="83" t="s">
        <v>161</v>
      </c>
      <c r="D189" s="84" t="s">
        <v>155</v>
      </c>
      <c r="E189" s="15">
        <f t="shared" si="11"/>
        <v>0</v>
      </c>
      <c r="F189" s="16">
        <f>+F44</f>
        <v>0</v>
      </c>
      <c r="G189" s="16">
        <f t="shared" ref="G189:K189" si="37">+G44</f>
        <v>0</v>
      </c>
      <c r="H189" s="16">
        <f t="shared" si="37"/>
        <v>0</v>
      </c>
      <c r="I189" s="16">
        <f t="shared" si="37"/>
        <v>0</v>
      </c>
      <c r="J189" s="16">
        <f t="shared" si="37"/>
        <v>0</v>
      </c>
      <c r="K189" s="16">
        <f t="shared" si="37"/>
        <v>0</v>
      </c>
    </row>
    <row r="190" spans="2:11" hidden="1" x14ac:dyDescent="0.2">
      <c r="B190" s="83" t="s">
        <v>160</v>
      </c>
      <c r="C190" s="83" t="s">
        <v>145</v>
      </c>
      <c r="D190" s="84" t="s">
        <v>155</v>
      </c>
      <c r="E190" s="15">
        <f t="shared" si="11"/>
        <v>0</v>
      </c>
      <c r="F190" s="16">
        <f>+F71</f>
        <v>0</v>
      </c>
      <c r="G190" s="16">
        <f t="shared" ref="G190:K190" si="38">+G71</f>
        <v>0</v>
      </c>
      <c r="H190" s="16">
        <f t="shared" si="38"/>
        <v>0</v>
      </c>
      <c r="I190" s="16">
        <f t="shared" si="38"/>
        <v>0</v>
      </c>
      <c r="J190" s="16">
        <f t="shared" si="38"/>
        <v>0</v>
      </c>
      <c r="K190" s="16">
        <f t="shared" si="38"/>
        <v>0</v>
      </c>
    </row>
    <row r="191" spans="2:11" hidden="1" x14ac:dyDescent="0.2">
      <c r="B191" s="83" t="s">
        <v>160</v>
      </c>
      <c r="C191" s="83" t="s">
        <v>146</v>
      </c>
      <c r="D191" s="84" t="s">
        <v>155</v>
      </c>
      <c r="E191" s="15">
        <f t="shared" si="11"/>
        <v>0</v>
      </c>
      <c r="F191" s="16">
        <f>+F99</f>
        <v>0</v>
      </c>
      <c r="G191" s="16">
        <f t="shared" ref="G191:K191" si="39">+G99</f>
        <v>0</v>
      </c>
      <c r="H191" s="16">
        <f t="shared" si="39"/>
        <v>0</v>
      </c>
      <c r="I191" s="16">
        <f t="shared" si="39"/>
        <v>0</v>
      </c>
      <c r="J191" s="16">
        <f t="shared" si="39"/>
        <v>0</v>
      </c>
      <c r="K191" s="16">
        <f t="shared" si="39"/>
        <v>0</v>
      </c>
    </row>
    <row r="192" spans="2:11" hidden="1" x14ac:dyDescent="0.2">
      <c r="B192" s="83" t="s">
        <v>160</v>
      </c>
      <c r="C192" s="83" t="s">
        <v>147</v>
      </c>
      <c r="D192" s="84" t="s">
        <v>155</v>
      </c>
      <c r="E192" s="15">
        <f t="shared" si="11"/>
        <v>0</v>
      </c>
      <c r="F192" s="16">
        <f>+F126</f>
        <v>0</v>
      </c>
      <c r="G192" s="16">
        <f t="shared" ref="G192:K192" si="40">+G126</f>
        <v>0</v>
      </c>
      <c r="H192" s="16">
        <f t="shared" si="40"/>
        <v>0</v>
      </c>
      <c r="I192" s="16">
        <f t="shared" si="40"/>
        <v>0</v>
      </c>
      <c r="J192" s="16">
        <f t="shared" si="40"/>
        <v>0</v>
      </c>
      <c r="K192" s="16">
        <f t="shared" si="40"/>
        <v>0</v>
      </c>
    </row>
    <row r="193" spans="2:11" hidden="1" x14ac:dyDescent="0.2">
      <c r="B193" s="83" t="s">
        <v>160</v>
      </c>
      <c r="C193" s="83" t="s">
        <v>148</v>
      </c>
      <c r="D193" s="84" t="s">
        <v>155</v>
      </c>
      <c r="E193" s="15">
        <f t="shared" si="11"/>
        <v>0</v>
      </c>
      <c r="F193" s="16">
        <f>+F154</f>
        <v>0</v>
      </c>
      <c r="G193" s="16">
        <f t="shared" ref="G193:K193" si="41">+G154</f>
        <v>0</v>
      </c>
      <c r="H193" s="16">
        <f t="shared" si="41"/>
        <v>0</v>
      </c>
      <c r="I193" s="16">
        <f t="shared" si="41"/>
        <v>0</v>
      </c>
      <c r="J193" s="16">
        <f t="shared" si="41"/>
        <v>0</v>
      </c>
      <c r="K193" s="16">
        <f t="shared" si="41"/>
        <v>0</v>
      </c>
    </row>
    <row r="194" spans="2:11" hidden="1" x14ac:dyDescent="0.2">
      <c r="B194" s="83" t="s">
        <v>284</v>
      </c>
      <c r="C194" s="83" t="s">
        <v>144</v>
      </c>
      <c r="D194" s="84" t="s">
        <v>279</v>
      </c>
      <c r="E194" s="15"/>
      <c r="F194" s="16">
        <f>+F42+F43</f>
        <v>0</v>
      </c>
      <c r="G194" s="16">
        <f t="shared" ref="G194:K194" si="42">+G42+G43</f>
        <v>0</v>
      </c>
      <c r="H194" s="16">
        <f t="shared" si="42"/>
        <v>0</v>
      </c>
      <c r="I194" s="16">
        <f t="shared" si="42"/>
        <v>0</v>
      </c>
      <c r="J194" s="16">
        <f t="shared" si="42"/>
        <v>0</v>
      </c>
      <c r="K194" s="16">
        <f t="shared" si="42"/>
        <v>0</v>
      </c>
    </row>
    <row r="195" spans="2:11" hidden="1" x14ac:dyDescent="0.2">
      <c r="B195" s="83" t="s">
        <v>284</v>
      </c>
      <c r="C195" s="83" t="s">
        <v>145</v>
      </c>
      <c r="D195" s="84" t="s">
        <v>279</v>
      </c>
      <c r="E195" s="15"/>
      <c r="F195" s="16">
        <f>+F69+F70</f>
        <v>0</v>
      </c>
      <c r="G195" s="16">
        <f t="shared" ref="G195:K195" si="43">+G69+G70</f>
        <v>0</v>
      </c>
      <c r="H195" s="16">
        <f t="shared" si="43"/>
        <v>0</v>
      </c>
      <c r="I195" s="16">
        <f t="shared" si="43"/>
        <v>0</v>
      </c>
      <c r="J195" s="16">
        <f t="shared" si="43"/>
        <v>0</v>
      </c>
      <c r="K195" s="16">
        <f t="shared" si="43"/>
        <v>0</v>
      </c>
    </row>
    <row r="196" spans="2:11" hidden="1" x14ac:dyDescent="0.2">
      <c r="B196" s="83" t="s">
        <v>284</v>
      </c>
      <c r="C196" s="83" t="s">
        <v>146</v>
      </c>
      <c r="D196" s="84" t="s">
        <v>279</v>
      </c>
      <c r="E196" s="15"/>
      <c r="F196" s="16">
        <f>+F97+F98</f>
        <v>0</v>
      </c>
      <c r="G196" s="16">
        <f t="shared" ref="G196:K196" si="44">+G97+G98</f>
        <v>0</v>
      </c>
      <c r="H196" s="16">
        <f t="shared" si="44"/>
        <v>0</v>
      </c>
      <c r="I196" s="16">
        <f t="shared" si="44"/>
        <v>0</v>
      </c>
      <c r="J196" s="16">
        <f t="shared" si="44"/>
        <v>0</v>
      </c>
      <c r="K196" s="16">
        <f t="shared" si="44"/>
        <v>0</v>
      </c>
    </row>
    <row r="197" spans="2:11" hidden="1" x14ac:dyDescent="0.2">
      <c r="B197" s="83" t="s">
        <v>284</v>
      </c>
      <c r="C197" s="83" t="s">
        <v>147</v>
      </c>
      <c r="D197" s="84" t="s">
        <v>279</v>
      </c>
      <c r="E197" s="15"/>
      <c r="F197" s="16">
        <f>+F124+F125</f>
        <v>0</v>
      </c>
      <c r="G197" s="16">
        <f t="shared" ref="G197:K197" si="45">+G124+G125</f>
        <v>0</v>
      </c>
      <c r="H197" s="16">
        <f t="shared" si="45"/>
        <v>0</v>
      </c>
      <c r="I197" s="16">
        <f t="shared" si="45"/>
        <v>0</v>
      </c>
      <c r="J197" s="16">
        <f t="shared" si="45"/>
        <v>0</v>
      </c>
      <c r="K197" s="16">
        <f t="shared" si="45"/>
        <v>0</v>
      </c>
    </row>
    <row r="198" spans="2:11" hidden="1" x14ac:dyDescent="0.2">
      <c r="B198" s="83" t="s">
        <v>284</v>
      </c>
      <c r="C198" s="83" t="s">
        <v>307</v>
      </c>
      <c r="D198" s="84" t="s">
        <v>279</v>
      </c>
      <c r="E198" s="15"/>
      <c r="F198" s="16">
        <f>+F152+F153</f>
        <v>0</v>
      </c>
      <c r="G198" s="16">
        <f t="shared" ref="G198:K198" si="46">+G152+G153</f>
        <v>0</v>
      </c>
      <c r="H198" s="16">
        <f t="shared" si="46"/>
        <v>0</v>
      </c>
      <c r="I198" s="16">
        <f t="shared" si="46"/>
        <v>0</v>
      </c>
      <c r="J198" s="16">
        <f t="shared" si="46"/>
        <v>0</v>
      </c>
      <c r="K198" s="16">
        <f t="shared" si="46"/>
        <v>0</v>
      </c>
    </row>
    <row r="199" spans="2:11" hidden="1" x14ac:dyDescent="0.2">
      <c r="B199" s="83" t="s">
        <v>306</v>
      </c>
      <c r="C199" s="83"/>
      <c r="D199" s="84" t="s">
        <v>279</v>
      </c>
      <c r="E199" s="15"/>
      <c r="F199" s="16">
        <f>+F155</f>
        <v>0</v>
      </c>
      <c r="G199" s="16">
        <f t="shared" ref="G199:K200" si="47">+G155</f>
        <v>0</v>
      </c>
      <c r="H199" s="16">
        <f t="shared" si="47"/>
        <v>0</v>
      </c>
      <c r="I199" s="16">
        <f t="shared" si="47"/>
        <v>0</v>
      </c>
      <c r="J199" s="16">
        <f t="shared" si="47"/>
        <v>0</v>
      </c>
      <c r="K199" s="16">
        <f t="shared" si="47"/>
        <v>0</v>
      </c>
    </row>
    <row r="200" spans="2:11" hidden="1" x14ac:dyDescent="0.2">
      <c r="B200" s="83" t="s">
        <v>162</v>
      </c>
      <c r="C200" s="83"/>
      <c r="D200" s="84" t="s">
        <v>151</v>
      </c>
      <c r="E200" s="8">
        <f>SUM(F200:K200)</f>
        <v>0</v>
      </c>
      <c r="F200" s="16">
        <f>+F156</f>
        <v>0</v>
      </c>
      <c r="G200" s="16">
        <f t="shared" si="47"/>
        <v>0</v>
      </c>
      <c r="H200" s="16">
        <f t="shared" si="47"/>
        <v>0</v>
      </c>
      <c r="I200" s="16">
        <f t="shared" si="47"/>
        <v>0</v>
      </c>
      <c r="J200" s="16">
        <f t="shared" si="47"/>
        <v>0</v>
      </c>
      <c r="K200" s="16">
        <f t="shared" si="47"/>
        <v>0</v>
      </c>
    </row>
    <row r="201" spans="2:11" x14ac:dyDescent="0.2">
      <c r="B201" s="5" t="s">
        <v>163</v>
      </c>
      <c r="C201" s="5"/>
      <c r="D201" s="11"/>
      <c r="E201" s="7"/>
      <c r="F201" s="7"/>
      <c r="G201" s="7"/>
      <c r="H201" s="7"/>
      <c r="I201" s="7"/>
      <c r="J201" s="7"/>
      <c r="K201" s="7"/>
    </row>
    <row r="202" spans="2:11" x14ac:dyDescent="0.2">
      <c r="B202" s="12" t="s">
        <v>19</v>
      </c>
      <c r="C202" s="12"/>
      <c r="D202" s="13"/>
      <c r="E202" s="14"/>
      <c r="F202" s="14"/>
      <c r="G202" s="14"/>
      <c r="H202" s="14"/>
      <c r="I202" s="14"/>
      <c r="J202" s="14"/>
      <c r="K202" s="14"/>
    </row>
    <row r="203" spans="2:11" hidden="1" x14ac:dyDescent="0.2">
      <c r="B203" s="83" t="s">
        <v>164</v>
      </c>
      <c r="C203" s="83" t="s">
        <v>165</v>
      </c>
      <c r="D203" s="84" t="s">
        <v>22</v>
      </c>
      <c r="E203" s="16">
        <f>SUM(F203:K203)</f>
        <v>0</v>
      </c>
      <c r="F203" s="1"/>
      <c r="G203" s="1"/>
      <c r="H203" s="1"/>
      <c r="I203" s="1"/>
      <c r="J203" s="1"/>
      <c r="K203" s="1"/>
    </row>
    <row r="204" spans="2:11" hidden="1" x14ac:dyDescent="0.2">
      <c r="B204" s="83" t="s">
        <v>164</v>
      </c>
      <c r="C204" s="83" t="s">
        <v>175</v>
      </c>
      <c r="D204" s="84" t="s">
        <v>22</v>
      </c>
      <c r="E204" s="16">
        <f>SUM(F204:K204)</f>
        <v>0</v>
      </c>
      <c r="F204" s="1"/>
      <c r="G204" s="1"/>
      <c r="H204" s="1"/>
      <c r="I204" s="1"/>
      <c r="J204" s="1"/>
      <c r="K204" s="1"/>
    </row>
    <row r="205" spans="2:11" hidden="1" x14ac:dyDescent="0.2">
      <c r="B205" s="83" t="s">
        <v>164</v>
      </c>
      <c r="C205" s="83" t="s">
        <v>176</v>
      </c>
      <c r="D205" s="84" t="s">
        <v>22</v>
      </c>
      <c r="E205" s="16">
        <f>SUM(F205:K205)</f>
        <v>0</v>
      </c>
      <c r="F205" s="1"/>
      <c r="G205" s="1"/>
      <c r="H205" s="1"/>
      <c r="I205" s="1"/>
      <c r="J205" s="1"/>
      <c r="K205" s="1"/>
    </row>
    <row r="206" spans="2:11" hidden="1" x14ac:dyDescent="0.2">
      <c r="B206" s="83" t="s">
        <v>164</v>
      </c>
      <c r="C206" s="83" t="s">
        <v>177</v>
      </c>
      <c r="D206" s="84" t="s">
        <v>22</v>
      </c>
      <c r="E206" s="16">
        <f>SUM(F206:K206)</f>
        <v>0</v>
      </c>
      <c r="F206" s="1"/>
      <c r="G206" s="1"/>
      <c r="H206" s="1"/>
      <c r="I206" s="1"/>
      <c r="J206" s="1"/>
      <c r="K206" s="1"/>
    </row>
    <row r="207" spans="2:11" hidden="1" x14ac:dyDescent="0.2">
      <c r="B207" s="83" t="s">
        <v>164</v>
      </c>
      <c r="C207" s="83" t="s">
        <v>178</v>
      </c>
      <c r="D207" s="84" t="s">
        <v>22</v>
      </c>
      <c r="E207" s="16">
        <f>SUM(F207:K207)</f>
        <v>0</v>
      </c>
      <c r="F207" s="1"/>
      <c r="G207" s="1"/>
      <c r="H207" s="1"/>
      <c r="I207" s="1"/>
      <c r="J207" s="1"/>
      <c r="K207" s="1"/>
    </row>
    <row r="208" spans="2:11" hidden="1" x14ac:dyDescent="0.2">
      <c r="B208" s="83" t="s">
        <v>438</v>
      </c>
      <c r="C208" s="83" t="s">
        <v>441</v>
      </c>
      <c r="D208" s="84" t="s">
        <v>434</v>
      </c>
      <c r="E208" s="16"/>
      <c r="F208" s="30">
        <v>1</v>
      </c>
      <c r="G208" s="30">
        <v>1</v>
      </c>
      <c r="H208" s="30">
        <v>1</v>
      </c>
      <c r="I208" s="30">
        <v>1</v>
      </c>
      <c r="J208" s="30">
        <v>1</v>
      </c>
      <c r="K208" s="30">
        <v>1</v>
      </c>
    </row>
    <row r="209" spans="2:11" x14ac:dyDescent="0.2">
      <c r="B209" s="83" t="s">
        <v>164</v>
      </c>
      <c r="C209" s="83" t="s">
        <v>179</v>
      </c>
      <c r="D209" s="84" t="s">
        <v>22</v>
      </c>
      <c r="E209" s="16">
        <f t="shared" ref="E209:E240" si="48">SUM(F209:K209)</f>
        <v>1</v>
      </c>
      <c r="F209" s="23">
        <f>ROUNDUP(+F13*F208/5,0)</f>
        <v>0</v>
      </c>
      <c r="G209" s="23">
        <f>ROUNDUP(+G13*G208/5,0)</f>
        <v>0</v>
      </c>
      <c r="H209" s="23">
        <f t="shared" ref="H209:K209" si="49">ROUNDUP(+H13*H208/5,0)</f>
        <v>0</v>
      </c>
      <c r="I209" s="23">
        <f t="shared" si="49"/>
        <v>1</v>
      </c>
      <c r="J209" s="23">
        <f t="shared" si="49"/>
        <v>0</v>
      </c>
      <c r="K209" s="23">
        <f t="shared" si="49"/>
        <v>0</v>
      </c>
    </row>
    <row r="210" spans="2:11" x14ac:dyDescent="0.2">
      <c r="B210" s="83" t="s">
        <v>164</v>
      </c>
      <c r="C210" s="83" t="s">
        <v>180</v>
      </c>
      <c r="D210" s="84" t="s">
        <v>22</v>
      </c>
      <c r="E210" s="16">
        <f t="shared" si="48"/>
        <v>54</v>
      </c>
      <c r="F210" s="23">
        <f>ROUNDUP(+F14*F208/5,0)</f>
        <v>13</v>
      </c>
      <c r="G210" s="23">
        <f t="shared" ref="G210:K210" si="50">ROUNDUP(G14*G208/5,0)</f>
        <v>30</v>
      </c>
      <c r="H210" s="23">
        <f t="shared" si="50"/>
        <v>0</v>
      </c>
      <c r="I210" s="23">
        <f t="shared" si="50"/>
        <v>11</v>
      </c>
      <c r="J210" s="23">
        <f t="shared" si="50"/>
        <v>0</v>
      </c>
      <c r="K210" s="23">
        <f t="shared" si="50"/>
        <v>0</v>
      </c>
    </row>
    <row r="211" spans="2:11" x14ac:dyDescent="0.2">
      <c r="B211" s="83" t="s">
        <v>164</v>
      </c>
      <c r="C211" s="83" t="s">
        <v>181</v>
      </c>
      <c r="D211" s="84" t="s">
        <v>22</v>
      </c>
      <c r="E211" s="16">
        <f t="shared" si="48"/>
        <v>33</v>
      </c>
      <c r="F211" s="23">
        <f>ROUNDUP(F15*F208/5,0)</f>
        <v>17</v>
      </c>
      <c r="G211" s="23">
        <f t="shared" ref="G211:K211" si="51">ROUNDUP(G15*G208/5,0)</f>
        <v>0</v>
      </c>
      <c r="H211" s="23">
        <f t="shared" si="51"/>
        <v>16</v>
      </c>
      <c r="I211" s="23">
        <f t="shared" si="51"/>
        <v>0</v>
      </c>
      <c r="J211" s="23">
        <f t="shared" si="51"/>
        <v>0</v>
      </c>
      <c r="K211" s="23">
        <f t="shared" si="51"/>
        <v>0</v>
      </c>
    </row>
    <row r="212" spans="2:11" hidden="1" x14ac:dyDescent="0.2">
      <c r="B212" s="83" t="s">
        <v>164</v>
      </c>
      <c r="C212" s="83" t="s">
        <v>182</v>
      </c>
      <c r="D212" s="84" t="s">
        <v>22</v>
      </c>
      <c r="E212" s="16">
        <f t="shared" si="48"/>
        <v>0</v>
      </c>
      <c r="F212" s="23">
        <f>ROUNDUP(F16*F208/5,0)</f>
        <v>0</v>
      </c>
      <c r="G212" s="23">
        <f t="shared" ref="G212:J212" si="52">ROUNDUP(G16*G208/5,0)</f>
        <v>0</v>
      </c>
      <c r="H212" s="23">
        <f t="shared" si="52"/>
        <v>0</v>
      </c>
      <c r="I212" s="23">
        <f t="shared" si="52"/>
        <v>0</v>
      </c>
      <c r="J212" s="23">
        <f t="shared" si="52"/>
        <v>0</v>
      </c>
      <c r="K212" s="23">
        <f t="shared" ref="K212" si="53">ROUNDUP(K16*K209/5,0)</f>
        <v>0</v>
      </c>
    </row>
    <row r="213" spans="2:11" hidden="1" x14ac:dyDescent="0.2">
      <c r="B213" s="83" t="s">
        <v>164</v>
      </c>
      <c r="C213" s="83" t="s">
        <v>183</v>
      </c>
      <c r="D213" s="84" t="s">
        <v>22</v>
      </c>
      <c r="E213" s="16">
        <f t="shared" si="48"/>
        <v>0</v>
      </c>
      <c r="F213" s="23">
        <f>ROUNDUP(F17*F208/5,0)</f>
        <v>0</v>
      </c>
      <c r="G213" s="23">
        <f t="shared" ref="G213:J213" si="54">ROUNDUP(G17*G208/5,0)</f>
        <v>0</v>
      </c>
      <c r="H213" s="23">
        <f t="shared" si="54"/>
        <v>0</v>
      </c>
      <c r="I213" s="23">
        <f t="shared" si="54"/>
        <v>0</v>
      </c>
      <c r="J213" s="23">
        <f t="shared" si="54"/>
        <v>0</v>
      </c>
      <c r="K213" s="23">
        <f t="shared" ref="K213" si="55">ROUNDUP(K17*K210/5,0)</f>
        <v>0</v>
      </c>
    </row>
    <row r="214" spans="2:11" hidden="1" x14ac:dyDescent="0.2">
      <c r="B214" s="83" t="s">
        <v>166</v>
      </c>
      <c r="C214" s="83" t="s">
        <v>167</v>
      </c>
      <c r="D214" s="84" t="s">
        <v>29</v>
      </c>
      <c r="E214" s="16">
        <f t="shared" si="48"/>
        <v>0</v>
      </c>
      <c r="F214" s="1"/>
      <c r="G214" s="1"/>
      <c r="H214" s="1"/>
      <c r="I214" s="1"/>
      <c r="J214" s="1"/>
      <c r="K214" s="23">
        <f t="shared" ref="K214" si="56">ROUNDUP(K18*K211/5,0)</f>
        <v>0</v>
      </c>
    </row>
    <row r="215" spans="2:11" x14ac:dyDescent="0.2">
      <c r="B215" s="83" t="s">
        <v>166</v>
      </c>
      <c r="C215" s="83" t="s">
        <v>144</v>
      </c>
      <c r="D215" s="84" t="s">
        <v>29</v>
      </c>
      <c r="E215" s="16">
        <f t="shared" si="48"/>
        <v>4</v>
      </c>
      <c r="F215" s="1">
        <v>1</v>
      </c>
      <c r="G215" s="1">
        <v>2</v>
      </c>
      <c r="H215" s="1"/>
      <c r="I215" s="1">
        <v>1</v>
      </c>
      <c r="J215" s="1"/>
      <c r="K215" s="23">
        <f t="shared" ref="K215" si="57">ROUNDUP(K19*K212/5,0)</f>
        <v>0</v>
      </c>
    </row>
    <row r="216" spans="2:11" x14ac:dyDescent="0.2">
      <c r="B216" s="83" t="s">
        <v>166</v>
      </c>
      <c r="C216" s="83" t="s">
        <v>145</v>
      </c>
      <c r="D216" s="84" t="s">
        <v>29</v>
      </c>
      <c r="E216" s="16">
        <f t="shared" si="48"/>
        <v>1</v>
      </c>
      <c r="F216" s="1">
        <v>1</v>
      </c>
      <c r="G216" s="1"/>
      <c r="H216" s="1"/>
      <c r="I216" s="1"/>
      <c r="J216" s="1"/>
      <c r="K216" s="23">
        <f t="shared" ref="K216" si="58">ROUNDUP(K20*K213/5,0)</f>
        <v>0</v>
      </c>
    </row>
    <row r="217" spans="2:11" hidden="1" x14ac:dyDescent="0.2">
      <c r="B217" s="83" t="s">
        <v>166</v>
      </c>
      <c r="C217" s="83" t="s">
        <v>146</v>
      </c>
      <c r="D217" s="84" t="s">
        <v>29</v>
      </c>
      <c r="E217" s="16">
        <f t="shared" si="48"/>
        <v>0</v>
      </c>
      <c r="F217" s="1"/>
      <c r="G217" s="1"/>
      <c r="H217" s="1"/>
      <c r="I217" s="1"/>
      <c r="J217" s="1"/>
      <c r="K217" s="23">
        <f t="shared" ref="K217" si="59">ROUNDUP(K21*K214/5,0)</f>
        <v>0</v>
      </c>
    </row>
    <row r="218" spans="2:11" hidden="1" x14ac:dyDescent="0.2">
      <c r="B218" s="83" t="s">
        <v>166</v>
      </c>
      <c r="C218" s="83" t="s">
        <v>147</v>
      </c>
      <c r="D218" s="84" t="s">
        <v>29</v>
      </c>
      <c r="E218" s="16">
        <f t="shared" si="48"/>
        <v>0</v>
      </c>
      <c r="F218" s="1"/>
      <c r="G218" s="1"/>
      <c r="H218" s="1"/>
      <c r="I218" s="1"/>
      <c r="J218" s="1"/>
      <c r="K218" s="23">
        <f t="shared" ref="K218" si="60">ROUNDUP(K22*K215/5,0)</f>
        <v>0</v>
      </c>
    </row>
    <row r="219" spans="2:11" hidden="1" x14ac:dyDescent="0.2">
      <c r="B219" s="83" t="s">
        <v>248</v>
      </c>
      <c r="C219" s="83" t="s">
        <v>169</v>
      </c>
      <c r="D219" s="84" t="s">
        <v>29</v>
      </c>
      <c r="E219" s="16">
        <f t="shared" si="48"/>
        <v>0</v>
      </c>
      <c r="F219" s="1"/>
      <c r="G219" s="1"/>
      <c r="H219" s="1"/>
      <c r="I219" s="1"/>
      <c r="J219" s="1"/>
      <c r="K219" s="23">
        <f t="shared" ref="K219" si="61">ROUNDUP(K23*K216/5,0)</f>
        <v>0</v>
      </c>
    </row>
    <row r="220" spans="2:11" x14ac:dyDescent="0.2">
      <c r="B220" s="83" t="s">
        <v>247</v>
      </c>
      <c r="C220" s="83" t="s">
        <v>184</v>
      </c>
      <c r="D220" s="84" t="s">
        <v>29</v>
      </c>
      <c r="E220" s="16">
        <f t="shared" si="48"/>
        <v>1</v>
      </c>
      <c r="F220" s="1"/>
      <c r="G220" s="1">
        <v>1</v>
      </c>
      <c r="H220" s="1"/>
      <c r="I220" s="1"/>
      <c r="J220" s="1"/>
      <c r="K220" s="23">
        <f t="shared" ref="K220" si="62">ROUNDUP(K24*K217/5,0)</f>
        <v>0</v>
      </c>
    </row>
    <row r="221" spans="2:11" x14ac:dyDescent="0.2">
      <c r="B221" s="83" t="s">
        <v>247</v>
      </c>
      <c r="C221" s="83" t="s">
        <v>185</v>
      </c>
      <c r="D221" s="84" t="s">
        <v>29</v>
      </c>
      <c r="E221" s="16">
        <f t="shared" si="48"/>
        <v>2</v>
      </c>
      <c r="F221" s="1">
        <v>1</v>
      </c>
      <c r="G221" s="1"/>
      <c r="H221" s="1"/>
      <c r="I221" s="1">
        <v>1</v>
      </c>
      <c r="J221" s="1"/>
      <c r="K221" s="23">
        <f t="shared" ref="K221" si="63">ROUNDUP(K25*K218/5,0)</f>
        <v>0</v>
      </c>
    </row>
    <row r="222" spans="2:11" hidden="1" x14ac:dyDescent="0.2">
      <c r="B222" s="83" t="s">
        <v>247</v>
      </c>
      <c r="C222" s="83" t="s">
        <v>186</v>
      </c>
      <c r="D222" s="84" t="s">
        <v>29</v>
      </c>
      <c r="E222" s="16">
        <f t="shared" si="48"/>
        <v>0</v>
      </c>
      <c r="F222" s="43"/>
      <c r="G222" s="43"/>
      <c r="H222" s="43"/>
      <c r="I222" s="1"/>
      <c r="J222" s="1"/>
      <c r="K222" s="23">
        <f t="shared" ref="K222" si="64">ROUNDUP(K26*K219/5,0)</f>
        <v>0</v>
      </c>
    </row>
    <row r="223" spans="2:11" x14ac:dyDescent="0.2">
      <c r="B223" s="83" t="s">
        <v>247</v>
      </c>
      <c r="C223" s="83" t="s">
        <v>187</v>
      </c>
      <c r="D223" s="84" t="s">
        <v>29</v>
      </c>
      <c r="E223" s="16">
        <f t="shared" si="48"/>
        <v>3</v>
      </c>
      <c r="F223" s="43">
        <v>2</v>
      </c>
      <c r="G223" s="43"/>
      <c r="H223" s="43">
        <v>1</v>
      </c>
      <c r="I223" s="1"/>
      <c r="J223" s="1"/>
      <c r="K223" s="23">
        <f t="shared" ref="K223" si="65">ROUNDUP(K27*K220/5,0)</f>
        <v>0</v>
      </c>
    </row>
    <row r="224" spans="2:11" hidden="1" x14ac:dyDescent="0.2">
      <c r="B224" s="83" t="s">
        <v>247</v>
      </c>
      <c r="C224" s="83" t="s">
        <v>188</v>
      </c>
      <c r="D224" s="84" t="s">
        <v>29</v>
      </c>
      <c r="E224" s="16">
        <f t="shared" si="48"/>
        <v>0</v>
      </c>
      <c r="F224" s="43"/>
      <c r="G224" s="43"/>
      <c r="H224" s="43"/>
      <c r="I224" s="1"/>
      <c r="J224" s="1"/>
      <c r="K224" s="23">
        <f t="shared" ref="K224" si="66">ROUNDUP(K28*K221/5,0)</f>
        <v>0</v>
      </c>
    </row>
    <row r="225" spans="2:11" hidden="1" x14ac:dyDescent="0.2">
      <c r="B225" s="83" t="s">
        <v>168</v>
      </c>
      <c r="C225" s="83" t="s">
        <v>189</v>
      </c>
      <c r="D225" s="84" t="s">
        <v>29</v>
      </c>
      <c r="E225" s="16">
        <f t="shared" si="48"/>
        <v>0</v>
      </c>
      <c r="F225" s="43"/>
      <c r="G225" s="43"/>
      <c r="H225" s="43"/>
      <c r="I225" s="1"/>
      <c r="J225" s="1"/>
      <c r="K225" s="23">
        <f t="shared" ref="K225" si="67">ROUNDUP(K29*K222/5,0)</f>
        <v>0</v>
      </c>
    </row>
    <row r="226" spans="2:11" hidden="1" x14ac:dyDescent="0.2">
      <c r="B226" s="83" t="s">
        <v>168</v>
      </c>
      <c r="C226" s="83" t="s">
        <v>190</v>
      </c>
      <c r="D226" s="84" t="s">
        <v>29</v>
      </c>
      <c r="E226" s="16">
        <f t="shared" si="48"/>
        <v>0</v>
      </c>
      <c r="F226" s="43"/>
      <c r="G226" s="43"/>
      <c r="H226" s="43"/>
      <c r="I226" s="1"/>
      <c r="J226" s="1"/>
      <c r="K226" s="23">
        <f t="shared" ref="K226" si="68">ROUNDUP(K30*K223/5,0)</f>
        <v>0</v>
      </c>
    </row>
    <row r="227" spans="2:11" hidden="1" x14ac:dyDescent="0.2">
      <c r="B227" s="83" t="s">
        <v>168</v>
      </c>
      <c r="C227" s="83" t="s">
        <v>191</v>
      </c>
      <c r="D227" s="84" t="s">
        <v>29</v>
      </c>
      <c r="E227" s="16">
        <f t="shared" si="48"/>
        <v>0</v>
      </c>
      <c r="F227" s="43"/>
      <c r="G227" s="43"/>
      <c r="H227" s="43"/>
      <c r="I227" s="1"/>
      <c r="J227" s="1"/>
      <c r="K227" s="23">
        <f t="shared" ref="K227" si="69">ROUNDUP(K31*K224/5,0)</f>
        <v>0</v>
      </c>
    </row>
    <row r="228" spans="2:11" hidden="1" x14ac:dyDescent="0.2">
      <c r="B228" s="83" t="s">
        <v>168</v>
      </c>
      <c r="C228" s="83" t="s">
        <v>192</v>
      </c>
      <c r="D228" s="84" t="s">
        <v>29</v>
      </c>
      <c r="E228" s="16">
        <f t="shared" si="48"/>
        <v>0</v>
      </c>
      <c r="F228" s="43"/>
      <c r="G228" s="43"/>
      <c r="H228" s="43"/>
      <c r="I228" s="1"/>
      <c r="J228" s="1"/>
      <c r="K228" s="23">
        <f t="shared" ref="K228" si="70">ROUNDUP(K32*K225/5,0)</f>
        <v>0</v>
      </c>
    </row>
    <row r="229" spans="2:11" hidden="1" x14ac:dyDescent="0.2">
      <c r="B229" s="83" t="s">
        <v>168</v>
      </c>
      <c r="C229" s="83" t="s">
        <v>193</v>
      </c>
      <c r="D229" s="84" t="s">
        <v>29</v>
      </c>
      <c r="E229" s="16">
        <f t="shared" si="48"/>
        <v>0</v>
      </c>
      <c r="F229" s="43"/>
      <c r="G229" s="43"/>
      <c r="H229" s="43"/>
      <c r="I229" s="1"/>
      <c r="J229" s="1"/>
      <c r="K229" s="23">
        <f t="shared" ref="K229" si="71">ROUNDUP(K33*K226/5,0)</f>
        <v>0</v>
      </c>
    </row>
    <row r="230" spans="2:11" hidden="1" x14ac:dyDescent="0.2">
      <c r="B230" s="83" t="s">
        <v>168</v>
      </c>
      <c r="C230" s="83" t="s">
        <v>194</v>
      </c>
      <c r="D230" s="84" t="s">
        <v>29</v>
      </c>
      <c r="E230" s="16">
        <f t="shared" si="48"/>
        <v>0</v>
      </c>
      <c r="F230" s="43"/>
      <c r="G230" s="43"/>
      <c r="H230" s="43"/>
      <c r="I230" s="1"/>
      <c r="J230" s="1"/>
      <c r="K230" s="23">
        <f t="shared" ref="K230" si="72">ROUNDUP(K34*K227/5,0)</f>
        <v>0</v>
      </c>
    </row>
    <row r="231" spans="2:11" hidden="1" x14ac:dyDescent="0.2">
      <c r="B231" s="83" t="s">
        <v>168</v>
      </c>
      <c r="C231" s="83" t="s">
        <v>195</v>
      </c>
      <c r="D231" s="84" t="s">
        <v>29</v>
      </c>
      <c r="E231" s="16">
        <f t="shared" si="48"/>
        <v>0</v>
      </c>
      <c r="F231" s="43"/>
      <c r="G231" s="43"/>
      <c r="H231" s="43"/>
      <c r="I231" s="1"/>
      <c r="J231" s="1"/>
      <c r="K231" s="23">
        <f t="shared" ref="K231" si="73">ROUNDUP(K35*K228/5,0)</f>
        <v>0</v>
      </c>
    </row>
    <row r="232" spans="2:11" hidden="1" x14ac:dyDescent="0.2">
      <c r="B232" s="83" t="s">
        <v>464</v>
      </c>
      <c r="C232" s="83" t="s">
        <v>191</v>
      </c>
      <c r="D232" s="84" t="s">
        <v>29</v>
      </c>
      <c r="E232" s="16">
        <f t="shared" si="48"/>
        <v>0</v>
      </c>
      <c r="F232" s="43"/>
      <c r="G232" s="43"/>
      <c r="H232" s="43"/>
      <c r="I232" s="1"/>
      <c r="J232" s="1"/>
      <c r="K232" s="23">
        <f t="shared" ref="K232" si="74">ROUNDUP(K36*K229/5,0)</f>
        <v>0</v>
      </c>
    </row>
    <row r="233" spans="2:11" hidden="1" x14ac:dyDescent="0.2">
      <c r="B233" s="83" t="s">
        <v>464</v>
      </c>
      <c r="C233" s="83" t="s">
        <v>192</v>
      </c>
      <c r="D233" s="84" t="s">
        <v>29</v>
      </c>
      <c r="E233" s="16">
        <f t="shared" si="48"/>
        <v>0</v>
      </c>
      <c r="F233" s="43"/>
      <c r="G233" s="43"/>
      <c r="H233" s="43"/>
      <c r="I233" s="1"/>
      <c r="J233" s="1"/>
      <c r="K233" s="23">
        <f t="shared" ref="K233" si="75">ROUNDUP(K37*K230/5,0)</f>
        <v>0</v>
      </c>
    </row>
    <row r="234" spans="2:11" hidden="1" x14ac:dyDescent="0.2">
      <c r="B234" s="83" t="s">
        <v>464</v>
      </c>
      <c r="C234" s="83" t="s">
        <v>193</v>
      </c>
      <c r="D234" s="84" t="s">
        <v>29</v>
      </c>
      <c r="E234" s="16">
        <f t="shared" si="48"/>
        <v>0</v>
      </c>
      <c r="F234" s="43"/>
      <c r="G234" s="43"/>
      <c r="H234" s="43"/>
      <c r="I234" s="1"/>
      <c r="J234" s="1"/>
      <c r="K234" s="23">
        <f t="shared" ref="K234" si="76">ROUNDUP(K38*K231/5,0)</f>
        <v>0</v>
      </c>
    </row>
    <row r="235" spans="2:11" hidden="1" x14ac:dyDescent="0.2">
      <c r="B235" s="83" t="s">
        <v>464</v>
      </c>
      <c r="C235" s="83" t="s">
        <v>194</v>
      </c>
      <c r="D235" s="84" t="s">
        <v>29</v>
      </c>
      <c r="E235" s="16">
        <f t="shared" si="48"/>
        <v>0</v>
      </c>
      <c r="F235" s="43"/>
      <c r="G235" s="43"/>
      <c r="H235" s="43"/>
      <c r="I235" s="1"/>
      <c r="J235" s="1"/>
      <c r="K235" s="23">
        <f t="shared" ref="K235" si="77">ROUNDUP(K39*K232/5,0)</f>
        <v>0</v>
      </c>
    </row>
    <row r="236" spans="2:11" hidden="1" x14ac:dyDescent="0.2">
      <c r="B236" s="83" t="s">
        <v>464</v>
      </c>
      <c r="C236" s="83" t="s">
        <v>195</v>
      </c>
      <c r="D236" s="84" t="s">
        <v>29</v>
      </c>
      <c r="E236" s="16">
        <f t="shared" si="48"/>
        <v>0</v>
      </c>
      <c r="F236" s="43"/>
      <c r="G236" s="43"/>
      <c r="H236" s="43"/>
      <c r="I236" s="1"/>
      <c r="J236" s="1"/>
      <c r="K236" s="23">
        <f t="shared" ref="K236" si="78">ROUNDUP(K40*K233/5,0)</f>
        <v>0</v>
      </c>
    </row>
    <row r="237" spans="2:11" hidden="1" x14ac:dyDescent="0.2">
      <c r="B237" s="83" t="s">
        <v>196</v>
      </c>
      <c r="C237" s="83" t="s">
        <v>197</v>
      </c>
      <c r="D237" s="84" t="s">
        <v>29</v>
      </c>
      <c r="E237" s="16">
        <f t="shared" si="48"/>
        <v>0</v>
      </c>
      <c r="F237" s="43"/>
      <c r="G237" s="43"/>
      <c r="H237" s="43"/>
      <c r="I237" s="1"/>
      <c r="J237" s="1"/>
      <c r="K237" s="23">
        <f t="shared" ref="K237" si="79">ROUNDUP(K41*K234/5,0)</f>
        <v>0</v>
      </c>
    </row>
    <row r="238" spans="2:11" hidden="1" x14ac:dyDescent="0.2">
      <c r="B238" s="83" t="s">
        <v>196</v>
      </c>
      <c r="C238" s="83" t="s">
        <v>198</v>
      </c>
      <c r="D238" s="84" t="s">
        <v>29</v>
      </c>
      <c r="E238" s="16">
        <f t="shared" si="48"/>
        <v>0</v>
      </c>
      <c r="F238" s="43"/>
      <c r="G238" s="43"/>
      <c r="H238" s="43"/>
      <c r="I238" s="1"/>
      <c r="J238" s="1"/>
      <c r="K238" s="23">
        <f t="shared" ref="K238" si="80">ROUNDUP(K42*K235/5,0)</f>
        <v>0</v>
      </c>
    </row>
    <row r="239" spans="2:11" hidden="1" x14ac:dyDescent="0.2">
      <c r="B239" s="83" t="s">
        <v>196</v>
      </c>
      <c r="C239" s="83" t="s">
        <v>199</v>
      </c>
      <c r="D239" s="84" t="s">
        <v>29</v>
      </c>
      <c r="E239" s="16">
        <f t="shared" si="48"/>
        <v>0</v>
      </c>
      <c r="F239" s="43"/>
      <c r="G239" s="43"/>
      <c r="H239" s="43"/>
      <c r="I239" s="1"/>
      <c r="J239" s="1"/>
      <c r="K239" s="23">
        <f t="shared" ref="K239" si="81">ROUNDUP(K43*K236/5,0)</f>
        <v>0</v>
      </c>
    </row>
    <row r="240" spans="2:11" hidden="1" x14ac:dyDescent="0.2">
      <c r="B240" s="83" t="s">
        <v>253</v>
      </c>
      <c r="C240" s="83" t="s">
        <v>200</v>
      </c>
      <c r="D240" s="84" t="s">
        <v>29</v>
      </c>
      <c r="E240" s="16">
        <f t="shared" si="48"/>
        <v>0</v>
      </c>
      <c r="F240" s="43"/>
      <c r="G240" s="43"/>
      <c r="H240" s="43"/>
      <c r="I240" s="1"/>
      <c r="J240" s="1"/>
      <c r="K240" s="23">
        <f t="shared" ref="K240" si="82">ROUNDUP(K44*K237/5,0)</f>
        <v>0</v>
      </c>
    </row>
    <row r="241" spans="2:11" hidden="1" x14ac:dyDescent="0.2">
      <c r="B241" s="83" t="s">
        <v>253</v>
      </c>
      <c r="C241" s="83" t="s">
        <v>201</v>
      </c>
      <c r="D241" s="84" t="s">
        <v>29</v>
      </c>
      <c r="E241" s="16">
        <f t="shared" ref="E241:E272" si="83">SUM(F241:K241)</f>
        <v>0</v>
      </c>
      <c r="F241" s="43"/>
      <c r="G241" s="43"/>
      <c r="H241" s="43"/>
      <c r="I241" s="1"/>
      <c r="J241" s="1"/>
      <c r="K241" s="23">
        <f t="shared" ref="K241" si="84">ROUNDUP(K45*K238/5,0)</f>
        <v>0</v>
      </c>
    </row>
    <row r="242" spans="2:11" hidden="1" x14ac:dyDescent="0.2">
      <c r="B242" s="83" t="s">
        <v>253</v>
      </c>
      <c r="C242" s="83" t="s">
        <v>202</v>
      </c>
      <c r="D242" s="84" t="s">
        <v>29</v>
      </c>
      <c r="E242" s="16">
        <f t="shared" si="83"/>
        <v>0</v>
      </c>
      <c r="F242" s="43"/>
      <c r="G242" s="43"/>
      <c r="H242" s="43"/>
      <c r="I242" s="1"/>
      <c r="J242" s="1"/>
      <c r="K242" s="23">
        <f t="shared" ref="K242" si="85">ROUNDUP(K46*K239/5,0)</f>
        <v>0</v>
      </c>
    </row>
    <row r="243" spans="2:11" hidden="1" x14ac:dyDescent="0.2">
      <c r="B243" s="83" t="s">
        <v>253</v>
      </c>
      <c r="C243" s="83" t="s">
        <v>203</v>
      </c>
      <c r="D243" s="84" t="s">
        <v>29</v>
      </c>
      <c r="E243" s="16">
        <f t="shared" si="83"/>
        <v>0</v>
      </c>
      <c r="F243" s="43"/>
      <c r="G243" s="43"/>
      <c r="H243" s="43"/>
      <c r="I243" s="1"/>
      <c r="J243" s="1"/>
      <c r="K243" s="23">
        <f t="shared" ref="K243" si="86">ROUNDUP(K47*K240/5,0)</f>
        <v>0</v>
      </c>
    </row>
    <row r="244" spans="2:11" hidden="1" x14ac:dyDescent="0.2">
      <c r="B244" s="83" t="s">
        <v>465</v>
      </c>
      <c r="C244" s="83" t="s">
        <v>202</v>
      </c>
      <c r="D244" s="84" t="s">
        <v>29</v>
      </c>
      <c r="E244" s="16">
        <f t="shared" si="83"/>
        <v>0</v>
      </c>
      <c r="F244" s="43"/>
      <c r="G244" s="43"/>
      <c r="H244" s="43"/>
      <c r="I244" s="1"/>
      <c r="J244" s="1"/>
      <c r="K244" s="23">
        <f t="shared" ref="K244" si="87">ROUNDUP(K48*K241/5,0)</f>
        <v>0</v>
      </c>
    </row>
    <row r="245" spans="2:11" hidden="1" x14ac:dyDescent="0.2">
      <c r="B245" s="62" t="s">
        <v>204</v>
      </c>
      <c r="C245" s="62" t="s">
        <v>466</v>
      </c>
      <c r="D245" s="84" t="s">
        <v>29</v>
      </c>
      <c r="E245" s="16">
        <f t="shared" si="83"/>
        <v>0</v>
      </c>
      <c r="F245" s="43"/>
      <c r="G245" s="43"/>
      <c r="H245" s="43"/>
      <c r="I245" s="1"/>
      <c r="J245" s="1"/>
      <c r="K245" s="23">
        <f t="shared" ref="K245" si="88">ROUNDUP(K49*K242/5,0)</f>
        <v>0</v>
      </c>
    </row>
    <row r="246" spans="2:11" x14ac:dyDescent="0.2">
      <c r="B246" s="83" t="s">
        <v>204</v>
      </c>
      <c r="C246" s="83" t="s">
        <v>184</v>
      </c>
      <c r="D246" s="84" t="s">
        <v>29</v>
      </c>
      <c r="E246" s="16">
        <f t="shared" si="83"/>
        <v>1</v>
      </c>
      <c r="F246" s="45"/>
      <c r="G246" s="43"/>
      <c r="H246" s="43"/>
      <c r="I246" s="1">
        <v>1</v>
      </c>
      <c r="J246" s="1"/>
      <c r="K246" s="23">
        <f t="shared" ref="K246" si="89">ROUNDUP(K50*K243/5,0)</f>
        <v>0</v>
      </c>
    </row>
    <row r="247" spans="2:11" hidden="1" x14ac:dyDescent="0.2">
      <c r="B247" s="83" t="s">
        <v>204</v>
      </c>
      <c r="C247" s="83" t="s">
        <v>186</v>
      </c>
      <c r="D247" s="84" t="s">
        <v>29</v>
      </c>
      <c r="E247" s="16">
        <f t="shared" si="83"/>
        <v>0</v>
      </c>
      <c r="F247" s="45"/>
      <c r="G247" s="43"/>
      <c r="H247" s="43"/>
      <c r="I247" s="1"/>
      <c r="J247" s="1"/>
      <c r="K247" s="23">
        <f t="shared" ref="K247" si="90">ROUNDUP(K51*K244/5,0)</f>
        <v>0</v>
      </c>
    </row>
    <row r="248" spans="2:11" x14ac:dyDescent="0.2">
      <c r="B248" s="83" t="s">
        <v>204</v>
      </c>
      <c r="C248" s="83" t="s">
        <v>187</v>
      </c>
      <c r="D248" s="84" t="s">
        <v>29</v>
      </c>
      <c r="E248" s="16">
        <f t="shared" si="83"/>
        <v>1</v>
      </c>
      <c r="F248" s="45">
        <v>1</v>
      </c>
      <c r="G248" s="43"/>
      <c r="H248" s="43"/>
      <c r="I248" s="1"/>
      <c r="J248" s="1"/>
      <c r="K248" s="23">
        <f t="shared" ref="K248" si="91">ROUNDUP(K52*K245/5,0)</f>
        <v>0</v>
      </c>
    </row>
    <row r="249" spans="2:11" hidden="1" x14ac:dyDescent="0.2">
      <c r="B249" s="83" t="s">
        <v>204</v>
      </c>
      <c r="C249" s="83" t="s">
        <v>190</v>
      </c>
      <c r="D249" s="84" t="s">
        <v>29</v>
      </c>
      <c r="E249" s="16">
        <f t="shared" si="83"/>
        <v>0</v>
      </c>
      <c r="F249" s="45"/>
      <c r="G249" s="43"/>
      <c r="H249" s="43"/>
      <c r="I249" s="1"/>
      <c r="J249" s="1"/>
      <c r="K249" s="23">
        <f t="shared" ref="K249" si="92">ROUNDUP(K53*K246/5,0)</f>
        <v>0</v>
      </c>
    </row>
    <row r="250" spans="2:11" hidden="1" x14ac:dyDescent="0.2">
      <c r="B250" s="83" t="s">
        <v>204</v>
      </c>
      <c r="C250" s="83" t="s">
        <v>192</v>
      </c>
      <c r="D250" s="84" t="s">
        <v>29</v>
      </c>
      <c r="E250" s="16">
        <f t="shared" si="83"/>
        <v>0</v>
      </c>
      <c r="F250" s="45"/>
      <c r="G250" s="43"/>
      <c r="H250" s="43"/>
      <c r="I250" s="1"/>
      <c r="J250" s="1"/>
      <c r="K250" s="23">
        <f t="shared" ref="K250" si="93">ROUNDUP(K54*K247/5,0)</f>
        <v>0</v>
      </c>
    </row>
    <row r="251" spans="2:11" hidden="1" x14ac:dyDescent="0.2">
      <c r="B251" s="83" t="s">
        <v>204</v>
      </c>
      <c r="C251" s="83" t="s">
        <v>193</v>
      </c>
      <c r="D251" s="84" t="s">
        <v>29</v>
      </c>
      <c r="E251" s="16">
        <f t="shared" si="83"/>
        <v>0</v>
      </c>
      <c r="F251" s="45"/>
      <c r="G251" s="43"/>
      <c r="H251" s="43"/>
      <c r="I251" s="1"/>
      <c r="J251" s="1"/>
      <c r="K251" s="23">
        <f t="shared" ref="K251" si="94">ROUNDUP(K55*K248/5,0)</f>
        <v>0</v>
      </c>
    </row>
    <row r="252" spans="2:11" hidden="1" x14ac:dyDescent="0.2">
      <c r="B252" s="83" t="s">
        <v>204</v>
      </c>
      <c r="C252" s="83" t="s">
        <v>194</v>
      </c>
      <c r="D252" s="84" t="s">
        <v>29</v>
      </c>
      <c r="E252" s="16">
        <f t="shared" si="83"/>
        <v>0</v>
      </c>
      <c r="F252" s="45"/>
      <c r="G252" s="43"/>
      <c r="H252" s="43"/>
      <c r="I252" s="1"/>
      <c r="J252" s="1"/>
      <c r="K252" s="23">
        <f t="shared" ref="K252" si="95">ROUNDUP(K56*K249/5,0)</f>
        <v>0</v>
      </c>
    </row>
    <row r="253" spans="2:11" hidden="1" x14ac:dyDescent="0.2">
      <c r="B253" s="83" t="s">
        <v>170</v>
      </c>
      <c r="C253" s="83" t="s">
        <v>167</v>
      </c>
      <c r="D253" s="84" t="s">
        <v>29</v>
      </c>
      <c r="E253" s="16">
        <f t="shared" si="83"/>
        <v>0</v>
      </c>
      <c r="F253" s="45"/>
      <c r="G253" s="43"/>
      <c r="H253" s="43"/>
      <c r="I253" s="1"/>
      <c r="J253" s="1"/>
      <c r="K253" s="23">
        <f t="shared" ref="K253" si="96">ROUNDUP(K57*K250/5,0)</f>
        <v>0</v>
      </c>
    </row>
    <row r="254" spans="2:11" hidden="1" x14ac:dyDescent="0.2">
      <c r="B254" s="83" t="s">
        <v>170</v>
      </c>
      <c r="C254" s="83" t="s">
        <v>144</v>
      </c>
      <c r="D254" s="84" t="s">
        <v>29</v>
      </c>
      <c r="E254" s="16">
        <f t="shared" si="83"/>
        <v>0</v>
      </c>
      <c r="F254" s="43"/>
      <c r="G254" s="43"/>
      <c r="H254" s="43"/>
      <c r="I254" s="1"/>
      <c r="J254" s="1"/>
      <c r="K254" s="23">
        <f t="shared" ref="K254" si="97">ROUNDUP(K58*K251/5,0)</f>
        <v>0</v>
      </c>
    </row>
    <row r="255" spans="2:11" hidden="1" x14ac:dyDescent="0.2">
      <c r="B255" s="83" t="s">
        <v>170</v>
      </c>
      <c r="C255" s="83" t="s">
        <v>145</v>
      </c>
      <c r="D255" s="84" t="s">
        <v>29</v>
      </c>
      <c r="E255" s="16">
        <f t="shared" si="83"/>
        <v>0</v>
      </c>
      <c r="F255" s="43"/>
      <c r="G255" s="43"/>
      <c r="H255" s="43"/>
      <c r="I255" s="1"/>
      <c r="J255" s="1"/>
      <c r="K255" s="23">
        <f t="shared" ref="K255" si="98">ROUNDUP(K59*K252/5,0)</f>
        <v>0</v>
      </c>
    </row>
    <row r="256" spans="2:11" hidden="1" x14ac:dyDescent="0.2">
      <c r="B256" s="83" t="s">
        <v>170</v>
      </c>
      <c r="C256" s="83" t="s">
        <v>146</v>
      </c>
      <c r="D256" s="84" t="s">
        <v>29</v>
      </c>
      <c r="E256" s="16">
        <f t="shared" si="83"/>
        <v>0</v>
      </c>
      <c r="F256" s="43"/>
      <c r="G256" s="43"/>
      <c r="H256" s="43"/>
      <c r="I256" s="1"/>
      <c r="J256" s="1"/>
      <c r="K256" s="23">
        <f t="shared" ref="K256" si="99">ROUNDUP(K60*K253/5,0)</f>
        <v>0</v>
      </c>
    </row>
    <row r="257" spans="2:11" hidden="1" x14ac:dyDescent="0.2">
      <c r="B257" s="83" t="s">
        <v>170</v>
      </c>
      <c r="C257" s="83" t="s">
        <v>147</v>
      </c>
      <c r="D257" s="84" t="s">
        <v>29</v>
      </c>
      <c r="E257" s="16">
        <f t="shared" si="83"/>
        <v>0</v>
      </c>
      <c r="F257" s="43"/>
      <c r="G257" s="43"/>
      <c r="H257" s="43"/>
      <c r="I257" s="1"/>
      <c r="J257" s="1"/>
      <c r="K257" s="23">
        <f t="shared" ref="K257" si="100">ROUNDUP(K61*K254/5,0)</f>
        <v>0</v>
      </c>
    </row>
    <row r="258" spans="2:11" hidden="1" x14ac:dyDescent="0.2">
      <c r="B258" s="83" t="s">
        <v>171</v>
      </c>
      <c r="C258" s="83" t="s">
        <v>172</v>
      </c>
      <c r="D258" s="84" t="s">
        <v>29</v>
      </c>
      <c r="E258" s="16">
        <f t="shared" si="83"/>
        <v>0</v>
      </c>
      <c r="F258" s="43"/>
      <c r="G258" s="43"/>
      <c r="H258" s="43"/>
      <c r="I258" s="1"/>
      <c r="J258" s="1"/>
      <c r="K258" s="23">
        <f t="shared" ref="K258" si="101">ROUNDUP(K62*K255/5,0)</f>
        <v>0</v>
      </c>
    </row>
    <row r="259" spans="2:11" hidden="1" x14ac:dyDescent="0.2">
      <c r="B259" s="83" t="s">
        <v>171</v>
      </c>
      <c r="C259" s="83" t="s">
        <v>205</v>
      </c>
      <c r="D259" s="84" t="s">
        <v>29</v>
      </c>
      <c r="E259" s="16">
        <f t="shared" si="83"/>
        <v>0</v>
      </c>
      <c r="F259" s="43"/>
      <c r="G259" s="43"/>
      <c r="H259" s="43"/>
      <c r="I259" s="1"/>
      <c r="J259" s="1"/>
      <c r="K259" s="23">
        <f t="shared" ref="K259" si="102">ROUNDUP(K63*K256/5,0)</f>
        <v>0</v>
      </c>
    </row>
    <row r="260" spans="2:11" hidden="1" x14ac:dyDescent="0.2">
      <c r="B260" s="83" t="s">
        <v>171</v>
      </c>
      <c r="C260" s="83" t="s">
        <v>206</v>
      </c>
      <c r="D260" s="84" t="s">
        <v>29</v>
      </c>
      <c r="E260" s="16">
        <f t="shared" si="83"/>
        <v>0</v>
      </c>
      <c r="F260" s="43"/>
      <c r="G260" s="43"/>
      <c r="H260" s="43"/>
      <c r="I260" s="1"/>
      <c r="J260" s="1"/>
      <c r="K260" s="23">
        <f t="shared" ref="K260" si="103">ROUNDUP(K64*K257/5,0)</f>
        <v>0</v>
      </c>
    </row>
    <row r="261" spans="2:11" hidden="1" x14ac:dyDescent="0.2">
      <c r="B261" s="83" t="s">
        <v>171</v>
      </c>
      <c r="C261" s="83" t="s">
        <v>207</v>
      </c>
      <c r="D261" s="84" t="s">
        <v>29</v>
      </c>
      <c r="E261" s="16">
        <f t="shared" si="83"/>
        <v>0</v>
      </c>
      <c r="F261" s="43"/>
      <c r="G261" s="43"/>
      <c r="H261" s="43"/>
      <c r="I261" s="1"/>
      <c r="J261" s="1"/>
      <c r="K261" s="23">
        <f t="shared" ref="K261" si="104">ROUNDUP(K65*K258/5,0)</f>
        <v>0</v>
      </c>
    </row>
    <row r="262" spans="2:11" hidden="1" x14ac:dyDescent="0.2">
      <c r="B262" s="83" t="s">
        <v>171</v>
      </c>
      <c r="C262" s="83" t="s">
        <v>208</v>
      </c>
      <c r="D262" s="84" t="s">
        <v>29</v>
      </c>
      <c r="E262" s="16">
        <f t="shared" si="83"/>
        <v>0</v>
      </c>
      <c r="F262" s="43"/>
      <c r="G262" s="43"/>
      <c r="H262" s="43"/>
      <c r="I262" s="1"/>
      <c r="J262" s="1"/>
      <c r="K262" s="23">
        <f t="shared" ref="K262" si="105">ROUNDUP(K66*K259/5,0)</f>
        <v>0</v>
      </c>
    </row>
    <row r="263" spans="2:11" hidden="1" x14ac:dyDescent="0.2">
      <c r="B263" s="83" t="s">
        <v>171</v>
      </c>
      <c r="C263" s="83" t="s">
        <v>173</v>
      </c>
      <c r="D263" s="84" t="s">
        <v>29</v>
      </c>
      <c r="E263" s="16">
        <f t="shared" si="83"/>
        <v>0</v>
      </c>
      <c r="F263" s="43"/>
      <c r="G263" s="43"/>
      <c r="H263" s="43"/>
      <c r="I263" s="1"/>
      <c r="J263" s="1"/>
      <c r="K263" s="23">
        <f t="shared" ref="K263" si="106">ROUNDUP(K67*K260/5,0)</f>
        <v>0</v>
      </c>
    </row>
    <row r="264" spans="2:11" x14ac:dyDescent="0.2">
      <c r="B264" s="83" t="s">
        <v>171</v>
      </c>
      <c r="C264" s="83" t="s">
        <v>209</v>
      </c>
      <c r="D264" s="84" t="s">
        <v>29</v>
      </c>
      <c r="E264" s="16">
        <f t="shared" si="83"/>
        <v>1</v>
      </c>
      <c r="F264" s="43">
        <v>1</v>
      </c>
      <c r="G264" s="43"/>
      <c r="H264" s="43"/>
      <c r="I264" s="1"/>
      <c r="J264" s="1"/>
      <c r="K264" s="23">
        <f t="shared" ref="K264" si="107">ROUNDUP(K68*K261/5,0)</f>
        <v>0</v>
      </c>
    </row>
    <row r="265" spans="2:11" x14ac:dyDescent="0.2">
      <c r="B265" s="83" t="s">
        <v>171</v>
      </c>
      <c r="C265" s="83" t="s">
        <v>210</v>
      </c>
      <c r="D265" s="84" t="s">
        <v>29</v>
      </c>
      <c r="E265" s="16">
        <f t="shared" si="83"/>
        <v>2</v>
      </c>
      <c r="F265" s="43"/>
      <c r="G265" s="43"/>
      <c r="H265" s="43">
        <v>2</v>
      </c>
      <c r="I265" s="1"/>
      <c r="J265" s="1"/>
      <c r="K265" s="23">
        <f t="shared" ref="K265" si="108">ROUNDUP(K69*K262/5,0)</f>
        <v>0</v>
      </c>
    </row>
    <row r="266" spans="2:11" hidden="1" x14ac:dyDescent="0.2">
      <c r="B266" s="83" t="s">
        <v>171</v>
      </c>
      <c r="C266" s="83" t="s">
        <v>211</v>
      </c>
      <c r="D266" s="84" t="s">
        <v>29</v>
      </c>
      <c r="E266" s="16">
        <f t="shared" si="83"/>
        <v>0</v>
      </c>
      <c r="F266" s="43"/>
      <c r="G266" s="43"/>
      <c r="H266" s="43"/>
      <c r="I266" s="1"/>
      <c r="J266" s="1"/>
      <c r="K266" s="23">
        <f t="shared" ref="K266" si="109">ROUNDUP(K70*K263/5,0)</f>
        <v>0</v>
      </c>
    </row>
    <row r="267" spans="2:11" hidden="1" x14ac:dyDescent="0.2">
      <c r="B267" s="83" t="s">
        <v>171</v>
      </c>
      <c r="C267" s="83" t="s">
        <v>212</v>
      </c>
      <c r="D267" s="84" t="s">
        <v>29</v>
      </c>
      <c r="E267" s="16">
        <f t="shared" si="83"/>
        <v>0</v>
      </c>
      <c r="F267" s="43"/>
      <c r="G267" s="43"/>
      <c r="H267" s="43"/>
      <c r="I267" s="1"/>
      <c r="J267" s="1"/>
      <c r="K267" s="23">
        <f t="shared" ref="K267" si="110">ROUNDUP(K71*K264/5,0)</f>
        <v>0</v>
      </c>
    </row>
    <row r="268" spans="2:11" hidden="1" x14ac:dyDescent="0.2">
      <c r="B268" s="83" t="s">
        <v>171</v>
      </c>
      <c r="C268" s="83" t="s">
        <v>174</v>
      </c>
      <c r="D268" s="84" t="s">
        <v>29</v>
      </c>
      <c r="E268" s="16">
        <f t="shared" si="83"/>
        <v>0</v>
      </c>
      <c r="F268" s="43"/>
      <c r="G268" s="43"/>
      <c r="H268" s="43"/>
      <c r="I268" s="1"/>
      <c r="J268" s="1"/>
      <c r="K268" s="23">
        <f t="shared" ref="K268" si="111">ROUNDUP(K72*K265/5,0)</f>
        <v>0</v>
      </c>
    </row>
    <row r="269" spans="2:11" x14ac:dyDescent="0.2">
      <c r="B269" s="83" t="s">
        <v>171</v>
      </c>
      <c r="C269" s="83" t="s">
        <v>213</v>
      </c>
      <c r="D269" s="84" t="s">
        <v>29</v>
      </c>
      <c r="E269" s="16">
        <f t="shared" si="83"/>
        <v>7</v>
      </c>
      <c r="F269" s="43">
        <v>5</v>
      </c>
      <c r="G269" s="43"/>
      <c r="H269" s="43"/>
      <c r="I269" s="1">
        <v>2</v>
      </c>
      <c r="J269" s="1"/>
      <c r="K269" s="23">
        <f t="shared" ref="K269" si="112">ROUNDUP(K73*K266/5,0)</f>
        <v>0</v>
      </c>
    </row>
    <row r="270" spans="2:11" x14ac:dyDescent="0.2">
      <c r="B270" s="83" t="s">
        <v>171</v>
      </c>
      <c r="C270" s="83" t="s">
        <v>214</v>
      </c>
      <c r="D270" s="84" t="s">
        <v>29</v>
      </c>
      <c r="E270" s="16">
        <f t="shared" si="83"/>
        <v>1</v>
      </c>
      <c r="F270" s="43"/>
      <c r="G270" s="43"/>
      <c r="H270" s="43">
        <v>1</v>
      </c>
      <c r="I270" s="1"/>
      <c r="J270" s="1"/>
      <c r="K270" s="1"/>
    </row>
    <row r="271" spans="2:11" hidden="1" x14ac:dyDescent="0.2">
      <c r="B271" s="83" t="s">
        <v>171</v>
      </c>
      <c r="C271" s="83" t="s">
        <v>215</v>
      </c>
      <c r="D271" s="84" t="s">
        <v>29</v>
      </c>
      <c r="E271" s="16">
        <f t="shared" si="83"/>
        <v>0</v>
      </c>
      <c r="F271" s="43"/>
      <c r="G271" s="43"/>
      <c r="H271" s="43"/>
      <c r="I271" s="1"/>
      <c r="J271" s="1"/>
      <c r="K271" s="1"/>
    </row>
    <row r="272" spans="2:11" hidden="1" x14ac:dyDescent="0.2">
      <c r="B272" s="83" t="s">
        <v>171</v>
      </c>
      <c r="C272" s="83" t="s">
        <v>216</v>
      </c>
      <c r="D272" s="84" t="s">
        <v>29</v>
      </c>
      <c r="E272" s="16">
        <f t="shared" si="83"/>
        <v>0</v>
      </c>
      <c r="F272" s="43"/>
      <c r="G272" s="43"/>
      <c r="H272" s="43"/>
      <c r="I272" s="1"/>
      <c r="J272" s="1"/>
      <c r="K272" s="1"/>
    </row>
    <row r="273" spans="2:11" hidden="1" x14ac:dyDescent="0.2">
      <c r="B273" s="83" t="s">
        <v>171</v>
      </c>
      <c r="C273" s="83" t="s">
        <v>217</v>
      </c>
      <c r="D273" s="84" t="s">
        <v>29</v>
      </c>
      <c r="E273" s="16">
        <f t="shared" ref="E273:E304" si="113">SUM(F273:K273)</f>
        <v>0</v>
      </c>
      <c r="F273" s="43"/>
      <c r="G273" s="43"/>
      <c r="H273" s="43"/>
      <c r="I273" s="1"/>
      <c r="J273" s="1"/>
      <c r="K273" s="1"/>
    </row>
    <row r="274" spans="2:11" hidden="1" x14ac:dyDescent="0.2">
      <c r="B274" s="83" t="s">
        <v>171</v>
      </c>
      <c r="C274" s="83" t="s">
        <v>218</v>
      </c>
      <c r="D274" s="84" t="s">
        <v>29</v>
      </c>
      <c r="E274" s="16">
        <f t="shared" si="113"/>
        <v>0</v>
      </c>
      <c r="F274" s="43"/>
      <c r="G274" s="43"/>
      <c r="H274" s="43"/>
      <c r="I274" s="1"/>
      <c r="J274" s="1"/>
      <c r="K274" s="1"/>
    </row>
    <row r="275" spans="2:11" hidden="1" x14ac:dyDescent="0.2">
      <c r="B275" s="83" t="s">
        <v>171</v>
      </c>
      <c r="C275" s="83" t="s">
        <v>219</v>
      </c>
      <c r="D275" s="84" t="s">
        <v>29</v>
      </c>
      <c r="E275" s="16">
        <f t="shared" si="113"/>
        <v>0</v>
      </c>
      <c r="F275" s="43"/>
      <c r="G275" s="43"/>
      <c r="H275" s="43"/>
      <c r="I275" s="1"/>
      <c r="J275" s="1"/>
      <c r="K275" s="1"/>
    </row>
    <row r="276" spans="2:11" hidden="1" x14ac:dyDescent="0.2">
      <c r="B276" s="83" t="s">
        <v>171</v>
      </c>
      <c r="C276" s="83" t="s">
        <v>220</v>
      </c>
      <c r="D276" s="84" t="s">
        <v>29</v>
      </c>
      <c r="E276" s="16">
        <f t="shared" si="113"/>
        <v>0</v>
      </c>
      <c r="F276" s="43"/>
      <c r="G276" s="43"/>
      <c r="H276" s="43"/>
      <c r="I276" s="1"/>
      <c r="J276" s="1"/>
      <c r="K276" s="1"/>
    </row>
    <row r="277" spans="2:11" hidden="1" x14ac:dyDescent="0.2">
      <c r="B277" s="83" t="s">
        <v>171</v>
      </c>
      <c r="C277" s="83" t="s">
        <v>221</v>
      </c>
      <c r="D277" s="84" t="s">
        <v>29</v>
      </c>
      <c r="E277" s="16">
        <f t="shared" si="113"/>
        <v>0</v>
      </c>
      <c r="F277" s="43"/>
      <c r="G277" s="43"/>
      <c r="H277" s="43"/>
      <c r="I277" s="1"/>
      <c r="J277" s="1"/>
      <c r="K277" s="1"/>
    </row>
    <row r="278" spans="2:11" x14ac:dyDescent="0.2">
      <c r="B278" s="83" t="s">
        <v>250</v>
      </c>
      <c r="C278" s="83" t="s">
        <v>251</v>
      </c>
      <c r="D278" s="84" t="s">
        <v>252</v>
      </c>
      <c r="E278" s="16">
        <f t="shared" si="113"/>
        <v>3</v>
      </c>
      <c r="F278" s="43"/>
      <c r="G278" s="43"/>
      <c r="H278" s="43"/>
      <c r="I278" s="1">
        <v>3</v>
      </c>
      <c r="J278" s="1"/>
      <c r="K278" s="1"/>
    </row>
    <row r="279" spans="2:11" hidden="1" x14ac:dyDescent="0.2">
      <c r="B279" s="83" t="s">
        <v>222</v>
      </c>
      <c r="C279" s="83" t="s">
        <v>223</v>
      </c>
      <c r="D279" s="84" t="s">
        <v>29</v>
      </c>
      <c r="E279" s="16">
        <f t="shared" si="113"/>
        <v>0</v>
      </c>
      <c r="F279" s="43"/>
      <c r="G279" s="43"/>
      <c r="H279" s="43"/>
      <c r="I279" s="1"/>
      <c r="J279" s="1"/>
      <c r="K279" s="1"/>
    </row>
    <row r="280" spans="2:11" hidden="1" x14ac:dyDescent="0.2">
      <c r="B280" s="83" t="s">
        <v>222</v>
      </c>
      <c r="C280" s="83" t="s">
        <v>224</v>
      </c>
      <c r="D280" s="84" t="s">
        <v>29</v>
      </c>
      <c r="E280" s="16">
        <f t="shared" si="113"/>
        <v>0</v>
      </c>
      <c r="F280" s="43"/>
      <c r="G280" s="43"/>
      <c r="H280" s="43"/>
      <c r="I280" s="1"/>
      <c r="J280" s="1"/>
      <c r="K280" s="1"/>
    </row>
    <row r="281" spans="2:11" hidden="1" x14ac:dyDescent="0.2">
      <c r="B281" s="83" t="s">
        <v>222</v>
      </c>
      <c r="C281" s="83" t="s">
        <v>225</v>
      </c>
      <c r="D281" s="84" t="s">
        <v>29</v>
      </c>
      <c r="E281" s="16">
        <f t="shared" si="113"/>
        <v>0</v>
      </c>
      <c r="F281" s="43"/>
      <c r="G281" s="43"/>
      <c r="H281" s="43"/>
      <c r="I281" s="1"/>
      <c r="J281" s="1"/>
      <c r="K281" s="1"/>
    </row>
    <row r="282" spans="2:11" hidden="1" x14ac:dyDescent="0.2">
      <c r="B282" s="83" t="s">
        <v>222</v>
      </c>
      <c r="C282" s="83" t="s">
        <v>226</v>
      </c>
      <c r="D282" s="84" t="s">
        <v>29</v>
      </c>
      <c r="E282" s="16">
        <f t="shared" si="113"/>
        <v>0</v>
      </c>
      <c r="F282" s="43"/>
      <c r="G282" s="43"/>
      <c r="H282" s="43"/>
      <c r="I282" s="1"/>
      <c r="J282" s="1"/>
      <c r="K282" s="1"/>
    </row>
    <row r="283" spans="2:11" hidden="1" x14ac:dyDescent="0.2">
      <c r="B283" s="83" t="s">
        <v>222</v>
      </c>
      <c r="C283" s="83" t="s">
        <v>227</v>
      </c>
      <c r="D283" s="84" t="s">
        <v>29</v>
      </c>
      <c r="E283" s="16">
        <f t="shared" si="113"/>
        <v>0</v>
      </c>
      <c r="F283" s="43"/>
      <c r="G283" s="43"/>
      <c r="H283" s="43"/>
      <c r="I283" s="1"/>
      <c r="J283" s="1"/>
      <c r="K283" s="1"/>
    </row>
    <row r="284" spans="2:11" hidden="1" x14ac:dyDescent="0.2">
      <c r="B284" s="83" t="s">
        <v>222</v>
      </c>
      <c r="C284" s="83" t="s">
        <v>228</v>
      </c>
      <c r="D284" s="84" t="s">
        <v>29</v>
      </c>
      <c r="E284" s="16">
        <f t="shared" si="113"/>
        <v>0</v>
      </c>
      <c r="F284" s="43"/>
      <c r="G284" s="43"/>
      <c r="H284" s="43"/>
      <c r="I284" s="1"/>
      <c r="J284" s="1"/>
      <c r="K284" s="1"/>
    </row>
    <row r="285" spans="2:11" hidden="1" x14ac:dyDescent="0.2">
      <c r="B285" s="83" t="s">
        <v>222</v>
      </c>
      <c r="C285" s="83" t="s">
        <v>229</v>
      </c>
      <c r="D285" s="84" t="s">
        <v>29</v>
      </c>
      <c r="E285" s="16">
        <f t="shared" si="113"/>
        <v>0</v>
      </c>
      <c r="F285" s="43"/>
      <c r="G285" s="43"/>
      <c r="H285" s="43"/>
      <c r="I285" s="1"/>
      <c r="J285" s="1"/>
      <c r="K285" s="1"/>
    </row>
    <row r="286" spans="2:11" hidden="1" x14ac:dyDescent="0.2">
      <c r="B286" s="83" t="s">
        <v>222</v>
      </c>
      <c r="C286" s="83" t="s">
        <v>230</v>
      </c>
      <c r="D286" s="84" t="s">
        <v>29</v>
      </c>
      <c r="E286" s="16">
        <f t="shared" si="113"/>
        <v>0</v>
      </c>
      <c r="F286" s="43"/>
      <c r="G286" s="43"/>
      <c r="H286" s="43"/>
      <c r="I286" s="1"/>
      <c r="J286" s="1"/>
      <c r="K286" s="1"/>
    </row>
    <row r="287" spans="2:11" hidden="1" x14ac:dyDescent="0.2">
      <c r="B287" s="80" t="s">
        <v>222</v>
      </c>
      <c r="C287" s="80" t="s">
        <v>524</v>
      </c>
      <c r="D287" s="81" t="s">
        <v>29</v>
      </c>
      <c r="E287" s="16">
        <f t="shared" si="113"/>
        <v>0</v>
      </c>
      <c r="F287" s="43"/>
      <c r="G287" s="43"/>
      <c r="H287" s="43"/>
      <c r="I287" s="1"/>
      <c r="J287" s="1"/>
      <c r="K287" s="1"/>
    </row>
    <row r="288" spans="2:11" hidden="1" x14ac:dyDescent="0.2">
      <c r="B288" s="83" t="s">
        <v>222</v>
      </c>
      <c r="C288" s="83" t="s">
        <v>231</v>
      </c>
      <c r="D288" s="84" t="s">
        <v>29</v>
      </c>
      <c r="E288" s="16">
        <f t="shared" si="113"/>
        <v>0</v>
      </c>
      <c r="F288" s="43"/>
      <c r="G288" s="43"/>
      <c r="H288" s="43"/>
      <c r="I288" s="1"/>
      <c r="J288" s="1"/>
      <c r="K288" s="1"/>
    </row>
    <row r="289" spans="2:11" hidden="1" x14ac:dyDescent="0.2">
      <c r="B289" s="83" t="s">
        <v>222</v>
      </c>
      <c r="C289" s="83" t="s">
        <v>232</v>
      </c>
      <c r="D289" s="84" t="s">
        <v>29</v>
      </c>
      <c r="E289" s="16">
        <f t="shared" si="113"/>
        <v>0</v>
      </c>
      <c r="F289" s="43"/>
      <c r="G289" s="43"/>
      <c r="H289" s="43"/>
      <c r="I289" s="1"/>
      <c r="J289" s="1"/>
      <c r="K289" s="1"/>
    </row>
    <row r="290" spans="2:11" hidden="1" x14ac:dyDescent="0.2">
      <c r="B290" s="83" t="s">
        <v>222</v>
      </c>
      <c r="C290" s="83" t="s">
        <v>233</v>
      </c>
      <c r="D290" s="84" t="s">
        <v>29</v>
      </c>
      <c r="E290" s="16">
        <f t="shared" si="113"/>
        <v>0</v>
      </c>
      <c r="F290" s="43"/>
      <c r="G290" s="43"/>
      <c r="H290" s="43"/>
      <c r="I290" s="1"/>
      <c r="J290" s="1"/>
      <c r="K290" s="1"/>
    </row>
    <row r="291" spans="2:11" hidden="1" x14ac:dyDescent="0.2">
      <c r="B291" s="83" t="s">
        <v>222</v>
      </c>
      <c r="C291" s="83" t="s">
        <v>234</v>
      </c>
      <c r="D291" s="84" t="s">
        <v>29</v>
      </c>
      <c r="E291" s="16">
        <f t="shared" si="113"/>
        <v>0</v>
      </c>
      <c r="F291" s="43"/>
      <c r="G291" s="43"/>
      <c r="H291" s="43"/>
      <c r="I291" s="1"/>
      <c r="J291" s="1"/>
      <c r="K291" s="1"/>
    </row>
    <row r="292" spans="2:11" x14ac:dyDescent="0.2">
      <c r="B292" s="96" t="s">
        <v>630</v>
      </c>
      <c r="C292" s="96" t="s">
        <v>241</v>
      </c>
      <c r="D292" s="95" t="s">
        <v>29</v>
      </c>
      <c r="E292" s="16">
        <f t="shared" si="113"/>
        <v>2</v>
      </c>
      <c r="F292" s="43">
        <v>1</v>
      </c>
      <c r="G292" s="43"/>
      <c r="H292" s="43"/>
      <c r="I292" s="1">
        <v>1</v>
      </c>
      <c r="J292" s="1"/>
      <c r="K292" s="1"/>
    </row>
    <row r="293" spans="2:11" hidden="1" x14ac:dyDescent="0.2">
      <c r="B293" s="83" t="s">
        <v>249</v>
      </c>
      <c r="C293" s="83" t="s">
        <v>167</v>
      </c>
      <c r="D293" s="84" t="s">
        <v>29</v>
      </c>
      <c r="E293" s="16">
        <f t="shared" si="113"/>
        <v>0</v>
      </c>
      <c r="F293" s="43"/>
      <c r="G293" s="43"/>
      <c r="H293" s="43"/>
      <c r="I293" s="1"/>
      <c r="J293" s="1"/>
      <c r="K293" s="1"/>
    </row>
    <row r="294" spans="2:11" hidden="1" x14ac:dyDescent="0.2">
      <c r="B294" s="83" t="s">
        <v>249</v>
      </c>
      <c r="C294" s="83" t="s">
        <v>144</v>
      </c>
      <c r="D294" s="84" t="s">
        <v>29</v>
      </c>
      <c r="E294" s="16">
        <f t="shared" si="113"/>
        <v>0</v>
      </c>
      <c r="F294" s="43"/>
      <c r="G294" s="43"/>
      <c r="H294" s="43"/>
      <c r="I294" s="1"/>
      <c r="J294" s="1"/>
      <c r="K294" s="1"/>
    </row>
    <row r="295" spans="2:11" hidden="1" x14ac:dyDescent="0.2">
      <c r="B295" s="83" t="s">
        <v>249</v>
      </c>
      <c r="C295" s="83" t="s">
        <v>145</v>
      </c>
      <c r="D295" s="84" t="s">
        <v>29</v>
      </c>
      <c r="E295" s="16">
        <f t="shared" si="113"/>
        <v>0</v>
      </c>
      <c r="F295" s="43"/>
      <c r="G295" s="43"/>
      <c r="H295" s="43"/>
      <c r="I295" s="1"/>
      <c r="J295" s="1"/>
      <c r="K295" s="1"/>
    </row>
    <row r="296" spans="2:11" hidden="1" x14ac:dyDescent="0.2">
      <c r="B296" s="83" t="s">
        <v>249</v>
      </c>
      <c r="C296" s="83" t="s">
        <v>146</v>
      </c>
      <c r="D296" s="84" t="s">
        <v>29</v>
      </c>
      <c r="E296" s="16">
        <f t="shared" si="113"/>
        <v>0</v>
      </c>
      <c r="F296" s="43"/>
      <c r="G296" s="43"/>
      <c r="H296" s="43"/>
      <c r="I296" s="1"/>
      <c r="J296" s="1"/>
      <c r="K296" s="1"/>
    </row>
    <row r="297" spans="2:11" hidden="1" x14ac:dyDescent="0.2">
      <c r="B297" s="83" t="s">
        <v>249</v>
      </c>
      <c r="C297" s="83" t="s">
        <v>147</v>
      </c>
      <c r="D297" s="84" t="s">
        <v>29</v>
      </c>
      <c r="E297" s="16">
        <f t="shared" si="113"/>
        <v>0</v>
      </c>
      <c r="F297" s="43"/>
      <c r="G297" s="43"/>
      <c r="H297" s="43"/>
      <c r="I297" s="1"/>
      <c r="J297" s="1"/>
      <c r="K297" s="1"/>
    </row>
    <row r="298" spans="2:11" x14ac:dyDescent="0.2">
      <c r="B298" s="83" t="s">
        <v>239</v>
      </c>
      <c r="C298" s="83" t="s">
        <v>240</v>
      </c>
      <c r="D298" s="84" t="s">
        <v>29</v>
      </c>
      <c r="E298" s="16">
        <f t="shared" si="113"/>
        <v>1</v>
      </c>
      <c r="F298" s="43"/>
      <c r="G298" s="43">
        <v>1</v>
      </c>
      <c r="H298" s="43"/>
      <c r="I298" s="1"/>
      <c r="J298" s="1"/>
      <c r="K298" s="1"/>
    </row>
    <row r="299" spans="2:11" x14ac:dyDescent="0.2">
      <c r="B299" s="83" t="s">
        <v>239</v>
      </c>
      <c r="C299" s="83" t="s">
        <v>241</v>
      </c>
      <c r="D299" s="84" t="s">
        <v>29</v>
      </c>
      <c r="E299" s="16">
        <f t="shared" si="113"/>
        <v>2</v>
      </c>
      <c r="F299" s="43">
        <v>1</v>
      </c>
      <c r="G299" s="43">
        <v>1</v>
      </c>
      <c r="H299" s="43"/>
      <c r="I299" s="1"/>
      <c r="J299" s="1"/>
      <c r="K299" s="1"/>
    </row>
    <row r="300" spans="2:11" hidden="1" x14ac:dyDescent="0.2">
      <c r="B300" s="83" t="s">
        <v>239</v>
      </c>
      <c r="C300" s="83" t="s">
        <v>242</v>
      </c>
      <c r="D300" s="84" t="s">
        <v>29</v>
      </c>
      <c r="E300" s="16">
        <f t="shared" si="113"/>
        <v>0</v>
      </c>
      <c r="F300" s="43"/>
      <c r="G300" s="43"/>
      <c r="H300" s="43"/>
      <c r="I300" s="1"/>
      <c r="J300" s="1"/>
      <c r="K300" s="1"/>
    </row>
    <row r="301" spans="2:11" hidden="1" x14ac:dyDescent="0.2">
      <c r="B301" s="83" t="s">
        <v>657</v>
      </c>
      <c r="C301" s="83" t="s">
        <v>658</v>
      </c>
      <c r="D301" s="84" t="s">
        <v>29</v>
      </c>
      <c r="E301" s="16">
        <f t="shared" si="113"/>
        <v>0</v>
      </c>
      <c r="F301" s="43"/>
      <c r="G301" s="43"/>
      <c r="H301" s="43"/>
      <c r="I301" s="1"/>
      <c r="J301" s="1"/>
      <c r="K301" s="1"/>
    </row>
    <row r="302" spans="2:11" hidden="1" x14ac:dyDescent="0.2">
      <c r="B302" s="83" t="s">
        <v>239</v>
      </c>
      <c r="C302" s="83" t="s">
        <v>244</v>
      </c>
      <c r="D302" s="84" t="s">
        <v>29</v>
      </c>
      <c r="E302" s="16">
        <f t="shared" si="113"/>
        <v>0</v>
      </c>
      <c r="F302" s="43"/>
      <c r="G302" s="43"/>
      <c r="H302" s="43"/>
      <c r="I302" s="1"/>
      <c r="J302" s="1"/>
      <c r="K302" s="1"/>
    </row>
    <row r="303" spans="2:11" x14ac:dyDescent="0.2">
      <c r="B303" s="83" t="s">
        <v>439</v>
      </c>
      <c r="C303" s="83" t="s">
        <v>312</v>
      </c>
      <c r="D303" s="84" t="s">
        <v>29</v>
      </c>
      <c r="E303" s="16">
        <f t="shared" si="113"/>
        <v>1</v>
      </c>
      <c r="F303" s="43">
        <v>1</v>
      </c>
      <c r="G303" s="43"/>
      <c r="H303" s="43"/>
      <c r="I303" s="1"/>
      <c r="J303" s="1"/>
      <c r="K303" s="1"/>
    </row>
    <row r="304" spans="2:11" x14ac:dyDescent="0.2">
      <c r="B304" s="107" t="s">
        <v>439</v>
      </c>
      <c r="C304" s="107" t="s">
        <v>440</v>
      </c>
      <c r="D304" s="84" t="s">
        <v>29</v>
      </c>
      <c r="E304" s="16">
        <f t="shared" si="113"/>
        <v>2</v>
      </c>
      <c r="F304" s="43"/>
      <c r="G304" s="43"/>
      <c r="H304" s="43">
        <v>2</v>
      </c>
      <c r="I304" s="1"/>
      <c r="J304" s="1"/>
      <c r="K304" s="1"/>
    </row>
    <row r="305" spans="2:11" hidden="1" x14ac:dyDescent="0.2">
      <c r="B305" s="83" t="s">
        <v>443</v>
      </c>
      <c r="C305" s="83" t="s">
        <v>240</v>
      </c>
      <c r="D305" s="84" t="s">
        <v>29</v>
      </c>
      <c r="E305" s="16">
        <f t="shared" ref="E305:E336" si="114">SUM(F305:K305)</f>
        <v>0</v>
      </c>
      <c r="F305" s="43"/>
      <c r="G305" s="43"/>
      <c r="H305" s="43"/>
      <c r="I305" s="1"/>
      <c r="J305" s="1"/>
      <c r="K305" s="1"/>
    </row>
    <row r="306" spans="2:11" hidden="1" x14ac:dyDescent="0.2">
      <c r="B306" s="83" t="s">
        <v>443</v>
      </c>
      <c r="C306" s="83" t="s">
        <v>241</v>
      </c>
      <c r="D306" s="84" t="s">
        <v>29</v>
      </c>
      <c r="E306" s="16">
        <f t="shared" si="114"/>
        <v>0</v>
      </c>
      <c r="F306" s="43"/>
      <c r="G306" s="43"/>
      <c r="H306" s="43"/>
      <c r="I306" s="1"/>
      <c r="J306" s="1"/>
      <c r="K306" s="1"/>
    </row>
    <row r="307" spans="2:11" hidden="1" x14ac:dyDescent="0.2">
      <c r="B307" s="83" t="s">
        <v>443</v>
      </c>
      <c r="C307" s="83" t="s">
        <v>242</v>
      </c>
      <c r="D307" s="84" t="s">
        <v>29</v>
      </c>
      <c r="E307" s="16">
        <f t="shared" si="114"/>
        <v>0</v>
      </c>
      <c r="F307" s="43"/>
      <c r="G307" s="43"/>
      <c r="H307" s="43"/>
      <c r="I307" s="1"/>
      <c r="J307" s="1"/>
      <c r="K307" s="1"/>
    </row>
    <row r="308" spans="2:11" hidden="1" x14ac:dyDescent="0.2">
      <c r="B308" s="83" t="s">
        <v>443</v>
      </c>
      <c r="C308" s="83" t="s">
        <v>243</v>
      </c>
      <c r="D308" s="84" t="s">
        <v>29</v>
      </c>
      <c r="E308" s="16">
        <f t="shared" si="114"/>
        <v>0</v>
      </c>
      <c r="F308" s="43"/>
      <c r="G308" s="43"/>
      <c r="H308" s="43"/>
      <c r="I308" s="1"/>
      <c r="J308" s="1"/>
      <c r="K308" s="1"/>
    </row>
    <row r="309" spans="2:11" hidden="1" x14ac:dyDescent="0.2">
      <c r="B309" s="83" t="s">
        <v>443</v>
      </c>
      <c r="C309" s="83" t="s">
        <v>244</v>
      </c>
      <c r="D309" s="84" t="s">
        <v>29</v>
      </c>
      <c r="E309" s="16">
        <f t="shared" si="114"/>
        <v>0</v>
      </c>
      <c r="F309" s="43"/>
      <c r="G309" s="43"/>
      <c r="H309" s="43"/>
      <c r="I309" s="1"/>
      <c r="J309" s="1"/>
      <c r="K309" s="1"/>
    </row>
    <row r="310" spans="2:11" hidden="1" x14ac:dyDescent="0.2">
      <c r="B310" s="62" t="s">
        <v>646</v>
      </c>
      <c r="C310" s="62" t="s">
        <v>242</v>
      </c>
      <c r="D310" s="84" t="s">
        <v>29</v>
      </c>
      <c r="E310" s="16">
        <f t="shared" si="114"/>
        <v>0</v>
      </c>
      <c r="F310" s="43"/>
      <c r="G310" s="43"/>
      <c r="H310" s="43"/>
      <c r="I310" s="1"/>
      <c r="J310" s="1"/>
      <c r="K310" s="1"/>
    </row>
    <row r="311" spans="2:11" hidden="1" x14ac:dyDescent="0.2">
      <c r="B311" s="62" t="s">
        <v>514</v>
      </c>
      <c r="C311" s="62" t="s">
        <v>241</v>
      </c>
      <c r="D311" s="84" t="s">
        <v>29</v>
      </c>
      <c r="E311" s="16">
        <f t="shared" si="114"/>
        <v>0</v>
      </c>
      <c r="F311" s="43"/>
      <c r="G311" s="43"/>
      <c r="H311" s="43"/>
      <c r="I311" s="1"/>
      <c r="J311" s="1"/>
      <c r="K311" s="1"/>
    </row>
    <row r="312" spans="2:11" hidden="1" x14ac:dyDescent="0.2">
      <c r="B312" s="97" t="s">
        <v>641</v>
      </c>
      <c r="C312" s="97" t="s">
        <v>639</v>
      </c>
      <c r="D312" s="98" t="s">
        <v>640</v>
      </c>
      <c r="E312" s="16">
        <f t="shared" si="114"/>
        <v>0</v>
      </c>
      <c r="F312" s="43"/>
      <c r="G312" s="43"/>
      <c r="H312" s="43"/>
      <c r="I312" s="1"/>
      <c r="J312" s="1"/>
      <c r="K312" s="1"/>
    </row>
    <row r="313" spans="2:11" hidden="1" x14ac:dyDescent="0.2">
      <c r="B313" s="83" t="s">
        <v>473</v>
      </c>
      <c r="C313" s="83" t="s">
        <v>454</v>
      </c>
      <c r="D313" s="84" t="s">
        <v>29</v>
      </c>
      <c r="E313" s="16">
        <f t="shared" si="114"/>
        <v>0</v>
      </c>
      <c r="F313" s="43"/>
      <c r="G313" s="43"/>
      <c r="H313" s="43"/>
      <c r="I313" s="1"/>
      <c r="J313" s="1"/>
      <c r="K313" s="1"/>
    </row>
    <row r="314" spans="2:11" hidden="1" x14ac:dyDescent="0.2">
      <c r="B314" s="83" t="s">
        <v>476</v>
      </c>
      <c r="C314" s="83" t="s">
        <v>477</v>
      </c>
      <c r="D314" s="84" t="s">
        <v>29</v>
      </c>
      <c r="E314" s="16">
        <f t="shared" si="114"/>
        <v>0</v>
      </c>
      <c r="F314" s="43"/>
      <c r="G314" s="43"/>
      <c r="H314" s="43"/>
      <c r="I314" s="1"/>
      <c r="J314" s="1"/>
      <c r="K314" s="1"/>
    </row>
    <row r="315" spans="2:11" hidden="1" x14ac:dyDescent="0.2">
      <c r="B315" s="83" t="s">
        <v>476</v>
      </c>
      <c r="C315" s="83" t="s">
        <v>642</v>
      </c>
      <c r="D315" s="84" t="s">
        <v>252</v>
      </c>
      <c r="E315" s="16">
        <f t="shared" si="114"/>
        <v>0</v>
      </c>
      <c r="F315" s="43"/>
      <c r="G315" s="43"/>
      <c r="H315" s="43"/>
      <c r="I315" s="1"/>
      <c r="J315" s="1"/>
      <c r="K315" s="1"/>
    </row>
    <row r="316" spans="2:11" hidden="1" x14ac:dyDescent="0.2">
      <c r="B316" s="83" t="s">
        <v>546</v>
      </c>
      <c r="C316" s="83" t="s">
        <v>241</v>
      </c>
      <c r="D316" s="84" t="s">
        <v>252</v>
      </c>
      <c r="E316" s="16">
        <f t="shared" si="114"/>
        <v>0</v>
      </c>
      <c r="F316" s="43"/>
      <c r="G316" s="43"/>
      <c r="H316" s="43"/>
      <c r="I316" s="1"/>
      <c r="J316" s="1"/>
      <c r="K316" s="1"/>
    </row>
    <row r="317" spans="2:11" hidden="1" x14ac:dyDescent="0.2">
      <c r="B317" s="88" t="s">
        <v>546</v>
      </c>
      <c r="C317" s="88" t="s">
        <v>604</v>
      </c>
      <c r="D317" s="87" t="s">
        <v>605</v>
      </c>
      <c r="E317" s="16">
        <f t="shared" si="114"/>
        <v>0</v>
      </c>
      <c r="F317" s="43"/>
      <c r="G317" s="43"/>
      <c r="H317" s="43"/>
      <c r="I317" s="1"/>
      <c r="J317" s="1"/>
      <c r="K317" s="1"/>
    </row>
    <row r="318" spans="2:11" x14ac:dyDescent="0.2">
      <c r="B318" s="83" t="s">
        <v>548</v>
      </c>
      <c r="C318" s="83" t="s">
        <v>241</v>
      </c>
      <c r="D318" s="84" t="s">
        <v>252</v>
      </c>
      <c r="E318" s="16">
        <f t="shared" si="114"/>
        <v>2</v>
      </c>
      <c r="F318" s="43">
        <v>1</v>
      </c>
      <c r="G318" s="43"/>
      <c r="H318" s="43"/>
      <c r="I318" s="1">
        <v>1</v>
      </c>
      <c r="J318" s="1"/>
      <c r="K318" s="1"/>
    </row>
    <row r="319" spans="2:11" hidden="1" x14ac:dyDescent="0.2">
      <c r="B319" s="88" t="s">
        <v>548</v>
      </c>
      <c r="C319" s="88" t="s">
        <v>604</v>
      </c>
      <c r="D319" s="87" t="s">
        <v>252</v>
      </c>
      <c r="E319" s="16">
        <f t="shared" si="114"/>
        <v>0</v>
      </c>
      <c r="F319" s="43"/>
      <c r="G319" s="43"/>
      <c r="H319" s="43"/>
      <c r="I319" s="1"/>
      <c r="J319" s="1"/>
      <c r="K319" s="1"/>
    </row>
    <row r="320" spans="2:11" hidden="1" x14ac:dyDescent="0.2">
      <c r="B320" s="88" t="s">
        <v>606</v>
      </c>
      <c r="C320" s="88" t="s">
        <v>604</v>
      </c>
      <c r="D320" s="87" t="s">
        <v>252</v>
      </c>
      <c r="E320" s="16">
        <f t="shared" si="114"/>
        <v>0</v>
      </c>
      <c r="F320" s="43"/>
      <c r="G320" s="43"/>
      <c r="H320" s="43"/>
      <c r="I320" s="1"/>
      <c r="J320" s="1"/>
      <c r="K320" s="1"/>
    </row>
    <row r="321" spans="2:11" hidden="1" x14ac:dyDescent="0.2">
      <c r="B321" s="83" t="s">
        <v>478</v>
      </c>
      <c r="C321" s="83" t="s">
        <v>240</v>
      </c>
      <c r="D321" s="84" t="s">
        <v>252</v>
      </c>
      <c r="E321" s="16">
        <f t="shared" si="114"/>
        <v>0</v>
      </c>
      <c r="F321" s="43"/>
      <c r="G321" s="43"/>
      <c r="H321" s="43"/>
      <c r="I321" s="1"/>
      <c r="J321" s="1"/>
      <c r="K321" s="1"/>
    </row>
    <row r="322" spans="2:11" hidden="1" x14ac:dyDescent="0.2">
      <c r="B322" s="83" t="s">
        <v>566</v>
      </c>
      <c r="C322" s="83" t="s">
        <v>242</v>
      </c>
      <c r="D322" s="84" t="s">
        <v>252</v>
      </c>
      <c r="E322" s="16">
        <f t="shared" si="114"/>
        <v>0</v>
      </c>
      <c r="F322" s="43"/>
      <c r="G322" s="43"/>
      <c r="H322" s="43"/>
      <c r="I322" s="1"/>
      <c r="J322" s="1"/>
      <c r="K322" s="1"/>
    </row>
    <row r="323" spans="2:11" hidden="1" x14ac:dyDescent="0.2">
      <c r="B323" s="83" t="s">
        <v>566</v>
      </c>
      <c r="C323" s="83" t="s">
        <v>243</v>
      </c>
      <c r="D323" s="84" t="s">
        <v>252</v>
      </c>
      <c r="E323" s="16">
        <f t="shared" si="114"/>
        <v>0</v>
      </c>
      <c r="F323" s="43"/>
      <c r="G323" s="43"/>
      <c r="H323" s="43"/>
      <c r="I323" s="1"/>
      <c r="J323" s="1"/>
      <c r="K323" s="1"/>
    </row>
    <row r="324" spans="2:11" x14ac:dyDescent="0.2">
      <c r="B324" s="83" t="s">
        <v>149</v>
      </c>
      <c r="C324" s="83" t="s">
        <v>150</v>
      </c>
      <c r="D324" s="84" t="s">
        <v>151</v>
      </c>
      <c r="E324" s="8">
        <f t="shared" si="114"/>
        <v>424.4</v>
      </c>
      <c r="F324" s="31">
        <f>+F18</f>
        <v>141.60000000000002</v>
      </c>
      <c r="G324" s="31">
        <f t="shared" ref="G324:K324" si="115">+G18</f>
        <v>146.30000000000001</v>
      </c>
      <c r="H324" s="31">
        <f t="shared" si="115"/>
        <v>78.599999999999994</v>
      </c>
      <c r="I324" s="31">
        <f t="shared" si="115"/>
        <v>57.9</v>
      </c>
      <c r="J324" s="31">
        <f t="shared" si="115"/>
        <v>0</v>
      </c>
      <c r="K324" s="31">
        <f t="shared" si="115"/>
        <v>0</v>
      </c>
    </row>
    <row r="325" spans="2:11" x14ac:dyDescent="0.2">
      <c r="B325" s="83" t="s">
        <v>413</v>
      </c>
      <c r="C325" s="83" t="s">
        <v>467</v>
      </c>
      <c r="D325" s="84" t="s">
        <v>252</v>
      </c>
      <c r="E325" s="16">
        <f t="shared" si="114"/>
        <v>30</v>
      </c>
      <c r="F325" s="23">
        <f>ROUNDUP(F324/15,0)</f>
        <v>10</v>
      </c>
      <c r="G325" s="23">
        <f t="shared" ref="G325:K325" si="116">ROUNDUP(G324/15,0)</f>
        <v>10</v>
      </c>
      <c r="H325" s="23">
        <f t="shared" si="116"/>
        <v>6</v>
      </c>
      <c r="I325" s="23">
        <f t="shared" si="116"/>
        <v>4</v>
      </c>
      <c r="J325" s="23">
        <f t="shared" si="116"/>
        <v>0</v>
      </c>
      <c r="K325" s="23">
        <f t="shared" si="116"/>
        <v>0</v>
      </c>
    </row>
    <row r="326" spans="2:11" x14ac:dyDescent="0.2">
      <c r="B326" s="12" t="s">
        <v>152</v>
      </c>
      <c r="C326" s="12"/>
      <c r="D326" s="13"/>
      <c r="E326" s="14"/>
      <c r="F326" s="14"/>
      <c r="G326" s="14"/>
      <c r="H326" s="14"/>
      <c r="I326" s="14"/>
      <c r="J326" s="14"/>
      <c r="K326" s="14"/>
    </row>
    <row r="327" spans="2:11" x14ac:dyDescent="0.2">
      <c r="B327" s="83" t="s">
        <v>235</v>
      </c>
      <c r="C327" s="83" t="s">
        <v>167</v>
      </c>
      <c r="D327" s="84" t="s">
        <v>151</v>
      </c>
      <c r="E327" s="8">
        <f t="shared" ref="E327:E370" si="117">SUM(F327:K327)</f>
        <v>3</v>
      </c>
      <c r="F327" s="31">
        <f t="shared" ref="F327:K331" si="118">+F13</f>
        <v>0</v>
      </c>
      <c r="G327" s="31">
        <f t="shared" si="118"/>
        <v>0</v>
      </c>
      <c r="H327" s="31">
        <f t="shared" si="118"/>
        <v>0</v>
      </c>
      <c r="I327" s="31">
        <f t="shared" si="118"/>
        <v>3</v>
      </c>
      <c r="J327" s="31">
        <f t="shared" si="118"/>
        <v>0</v>
      </c>
      <c r="K327" s="31">
        <f t="shared" si="118"/>
        <v>0</v>
      </c>
    </row>
    <row r="328" spans="2:11" x14ac:dyDescent="0.2">
      <c r="B328" s="83" t="s">
        <v>235</v>
      </c>
      <c r="C328" s="83" t="s">
        <v>144</v>
      </c>
      <c r="D328" s="84" t="s">
        <v>151</v>
      </c>
      <c r="E328" s="8">
        <f t="shared" si="117"/>
        <v>261.39999999999998</v>
      </c>
      <c r="F328" s="31">
        <f t="shared" si="118"/>
        <v>60.2</v>
      </c>
      <c r="G328" s="31">
        <f t="shared" si="118"/>
        <v>146.30000000000001</v>
      </c>
      <c r="H328" s="31">
        <f t="shared" si="118"/>
        <v>0</v>
      </c>
      <c r="I328" s="31">
        <f t="shared" si="118"/>
        <v>54.9</v>
      </c>
      <c r="J328" s="31">
        <f t="shared" si="118"/>
        <v>0</v>
      </c>
      <c r="K328" s="31">
        <f t="shared" si="118"/>
        <v>0</v>
      </c>
    </row>
    <row r="329" spans="2:11" x14ac:dyDescent="0.2">
      <c r="B329" s="83" t="s">
        <v>235</v>
      </c>
      <c r="C329" s="83" t="s">
        <v>145</v>
      </c>
      <c r="D329" s="84" t="s">
        <v>151</v>
      </c>
      <c r="E329" s="8">
        <f t="shared" si="117"/>
        <v>160</v>
      </c>
      <c r="F329" s="31">
        <f t="shared" si="118"/>
        <v>81.400000000000006</v>
      </c>
      <c r="G329" s="31">
        <f t="shared" si="118"/>
        <v>0</v>
      </c>
      <c r="H329" s="31">
        <f t="shared" si="118"/>
        <v>78.599999999999994</v>
      </c>
      <c r="I329" s="31">
        <f t="shared" si="118"/>
        <v>0</v>
      </c>
      <c r="J329" s="31">
        <f t="shared" si="118"/>
        <v>0</v>
      </c>
      <c r="K329" s="31">
        <f t="shared" si="118"/>
        <v>0</v>
      </c>
    </row>
    <row r="330" spans="2:11" hidden="1" x14ac:dyDescent="0.2">
      <c r="B330" s="83" t="s">
        <v>235</v>
      </c>
      <c r="C330" s="83" t="s">
        <v>146</v>
      </c>
      <c r="D330" s="84" t="s">
        <v>151</v>
      </c>
      <c r="E330" s="8">
        <f t="shared" si="117"/>
        <v>0</v>
      </c>
      <c r="F330" s="31">
        <f t="shared" si="118"/>
        <v>0</v>
      </c>
      <c r="G330" s="31">
        <f t="shared" si="118"/>
        <v>0</v>
      </c>
      <c r="H330" s="31">
        <f t="shared" si="118"/>
        <v>0</v>
      </c>
      <c r="I330" s="31">
        <f t="shared" si="118"/>
        <v>0</v>
      </c>
      <c r="J330" s="31">
        <f t="shared" si="118"/>
        <v>0</v>
      </c>
      <c r="K330" s="31">
        <f t="shared" si="118"/>
        <v>0</v>
      </c>
    </row>
    <row r="331" spans="2:11" hidden="1" x14ac:dyDescent="0.2">
      <c r="B331" s="83" t="s">
        <v>235</v>
      </c>
      <c r="C331" s="83" t="s">
        <v>147</v>
      </c>
      <c r="D331" s="84" t="s">
        <v>151</v>
      </c>
      <c r="E331" s="8">
        <f t="shared" si="117"/>
        <v>0</v>
      </c>
      <c r="F331" s="31">
        <f t="shared" si="118"/>
        <v>0</v>
      </c>
      <c r="G331" s="31">
        <f t="shared" si="118"/>
        <v>0</v>
      </c>
      <c r="H331" s="31">
        <f t="shared" si="118"/>
        <v>0</v>
      </c>
      <c r="I331" s="31">
        <f t="shared" si="118"/>
        <v>0</v>
      </c>
      <c r="J331" s="31">
        <f t="shared" si="118"/>
        <v>0</v>
      </c>
      <c r="K331" s="31">
        <f t="shared" si="118"/>
        <v>0</v>
      </c>
    </row>
    <row r="332" spans="2:11" hidden="1" x14ac:dyDescent="0.2">
      <c r="B332" s="83" t="s">
        <v>236</v>
      </c>
      <c r="C332" s="83" t="s">
        <v>167</v>
      </c>
      <c r="D332" s="84" t="s">
        <v>290</v>
      </c>
      <c r="E332" s="15">
        <f t="shared" si="117"/>
        <v>0</v>
      </c>
      <c r="F332" s="60">
        <f t="shared" ref="F332:K336" si="119">F214</f>
        <v>0</v>
      </c>
      <c r="G332" s="60">
        <f t="shared" si="119"/>
        <v>0</v>
      </c>
      <c r="H332" s="60">
        <f t="shared" si="119"/>
        <v>0</v>
      </c>
      <c r="I332" s="60">
        <f t="shared" si="119"/>
        <v>0</v>
      </c>
      <c r="J332" s="60">
        <f t="shared" si="119"/>
        <v>0</v>
      </c>
      <c r="K332" s="60">
        <f t="shared" si="119"/>
        <v>0</v>
      </c>
    </row>
    <row r="333" spans="2:11" x14ac:dyDescent="0.2">
      <c r="B333" s="83" t="s">
        <v>236</v>
      </c>
      <c r="C333" s="83" t="s">
        <v>144</v>
      </c>
      <c r="D333" s="84" t="s">
        <v>290</v>
      </c>
      <c r="E333" s="15">
        <f t="shared" si="117"/>
        <v>4</v>
      </c>
      <c r="F333" s="60">
        <f>F215</f>
        <v>1</v>
      </c>
      <c r="G333" s="60">
        <f t="shared" si="119"/>
        <v>2</v>
      </c>
      <c r="H333" s="60">
        <f t="shared" si="119"/>
        <v>0</v>
      </c>
      <c r="I333" s="60">
        <f t="shared" si="119"/>
        <v>1</v>
      </c>
      <c r="J333" s="60">
        <f t="shared" si="119"/>
        <v>0</v>
      </c>
      <c r="K333" s="60">
        <f t="shared" si="119"/>
        <v>0</v>
      </c>
    </row>
    <row r="334" spans="2:11" x14ac:dyDescent="0.2">
      <c r="B334" s="83" t="s">
        <v>236</v>
      </c>
      <c r="C334" s="83" t="s">
        <v>145</v>
      </c>
      <c r="D334" s="84" t="s">
        <v>290</v>
      </c>
      <c r="E334" s="15">
        <f t="shared" si="117"/>
        <v>1</v>
      </c>
      <c r="F334" s="60">
        <f t="shared" si="119"/>
        <v>1</v>
      </c>
      <c r="G334" s="60">
        <f t="shared" si="119"/>
        <v>0</v>
      </c>
      <c r="H334" s="60">
        <f t="shared" si="119"/>
        <v>0</v>
      </c>
      <c r="I334" s="60">
        <f t="shared" si="119"/>
        <v>0</v>
      </c>
      <c r="J334" s="60">
        <f t="shared" si="119"/>
        <v>0</v>
      </c>
      <c r="K334" s="60">
        <f t="shared" si="119"/>
        <v>0</v>
      </c>
    </row>
    <row r="335" spans="2:11" hidden="1" x14ac:dyDescent="0.2">
      <c r="B335" s="83" t="s">
        <v>236</v>
      </c>
      <c r="C335" s="83" t="s">
        <v>146</v>
      </c>
      <c r="D335" s="84" t="s">
        <v>290</v>
      </c>
      <c r="E335" s="15">
        <f t="shared" si="117"/>
        <v>0</v>
      </c>
      <c r="F335" s="60">
        <f t="shared" si="119"/>
        <v>0</v>
      </c>
      <c r="G335" s="60">
        <f t="shared" si="119"/>
        <v>0</v>
      </c>
      <c r="H335" s="60">
        <f t="shared" si="119"/>
        <v>0</v>
      </c>
      <c r="I335" s="60">
        <f t="shared" si="119"/>
        <v>0</v>
      </c>
      <c r="J335" s="60">
        <f t="shared" si="119"/>
        <v>0</v>
      </c>
      <c r="K335" s="60">
        <f t="shared" si="119"/>
        <v>0</v>
      </c>
    </row>
    <row r="336" spans="2:11" hidden="1" x14ac:dyDescent="0.2">
      <c r="B336" s="83" t="s">
        <v>236</v>
      </c>
      <c r="C336" s="83" t="s">
        <v>147</v>
      </c>
      <c r="D336" s="84" t="s">
        <v>290</v>
      </c>
      <c r="E336" s="15">
        <f t="shared" si="117"/>
        <v>0</v>
      </c>
      <c r="F336" s="60">
        <f t="shared" si="119"/>
        <v>0</v>
      </c>
      <c r="G336" s="60">
        <f t="shared" si="119"/>
        <v>0</v>
      </c>
      <c r="H336" s="60">
        <f t="shared" si="119"/>
        <v>0</v>
      </c>
      <c r="I336" s="60">
        <f t="shared" si="119"/>
        <v>0</v>
      </c>
      <c r="J336" s="60">
        <f t="shared" si="119"/>
        <v>0</v>
      </c>
      <c r="K336" s="60">
        <f t="shared" si="119"/>
        <v>0</v>
      </c>
    </row>
    <row r="337" spans="2:11" x14ac:dyDescent="0.2">
      <c r="B337" s="83" t="s">
        <v>236</v>
      </c>
      <c r="C337" s="83" t="s">
        <v>167</v>
      </c>
      <c r="D337" s="84" t="s">
        <v>155</v>
      </c>
      <c r="E337" s="16">
        <f t="shared" si="117"/>
        <v>4</v>
      </c>
      <c r="F337" s="16">
        <f t="shared" ref="F337:K337" si="120">+F209+F219*2+F245+F253+F258+F263+F268+F273+F278+F279+F283+F288</f>
        <v>0</v>
      </c>
      <c r="G337" s="16">
        <f t="shared" si="120"/>
        <v>0</v>
      </c>
      <c r="H337" s="16">
        <f t="shared" si="120"/>
        <v>0</v>
      </c>
      <c r="I337" s="16">
        <f>+I209+I219*2+I245+I253+I258+I263+I268+I273+I278+I279+I283+I288</f>
        <v>4</v>
      </c>
      <c r="J337" s="16">
        <f t="shared" si="120"/>
        <v>0</v>
      </c>
      <c r="K337" s="16">
        <f t="shared" si="120"/>
        <v>0</v>
      </c>
    </row>
    <row r="338" spans="2:11" x14ac:dyDescent="0.2">
      <c r="B338" s="83" t="s">
        <v>236</v>
      </c>
      <c r="C338" s="83" t="s">
        <v>144</v>
      </c>
      <c r="D338" s="84" t="s">
        <v>155</v>
      </c>
      <c r="E338" s="16">
        <f t="shared" si="117"/>
        <v>71</v>
      </c>
      <c r="F338" s="16">
        <f>+F210+F220*2+F221*2+F237*2+F246+F254+F259+F264+F269+F274+F280+F284+F289+F292</f>
        <v>22</v>
      </c>
      <c r="G338" s="16">
        <f>+G210+G220*2+G221*2+G237*2+G246+G254+G259+G264+G269+G274+G280+G284+G289</f>
        <v>32</v>
      </c>
      <c r="H338" s="16">
        <f t="shared" ref="H338:K338" si="121">+H210+H220*2+H221*2+H237*2+H246+H254+H259+H264+H269+H274+H280+H284+H289</f>
        <v>0</v>
      </c>
      <c r="I338" s="16">
        <f>+I210+I220*2+I221*2+I237*2+I246+I254+I259+I264+I269+I274+I280+I284+I289+I292</f>
        <v>17</v>
      </c>
      <c r="J338" s="16">
        <f t="shared" si="121"/>
        <v>0</v>
      </c>
      <c r="K338" s="16">
        <f t="shared" si="121"/>
        <v>0</v>
      </c>
    </row>
    <row r="339" spans="2:11" x14ac:dyDescent="0.2">
      <c r="B339" s="83" t="s">
        <v>236</v>
      </c>
      <c r="C339" s="83" t="s">
        <v>145</v>
      </c>
      <c r="D339" s="84" t="s">
        <v>155</v>
      </c>
      <c r="E339" s="16">
        <f t="shared" si="117"/>
        <v>43</v>
      </c>
      <c r="F339" s="16">
        <f>+F211+F222*2+F223*2+F224*2+F238*2+F239*2+F247+F248+F255+F260+F265+F270+F275+F281+F285+F290</f>
        <v>22</v>
      </c>
      <c r="G339" s="16">
        <f t="shared" ref="G339:K339" si="122">+G211+G222*2+G223*2+G224*2+G238*2+G239*2+G247+G248+G255+G260+G265+G270+G275+G281+G285+G290</f>
        <v>0</v>
      </c>
      <c r="H339" s="16">
        <f t="shared" si="122"/>
        <v>21</v>
      </c>
      <c r="I339" s="16">
        <f t="shared" si="122"/>
        <v>0</v>
      </c>
      <c r="J339" s="16">
        <f t="shared" si="122"/>
        <v>0</v>
      </c>
      <c r="K339" s="16">
        <f t="shared" si="122"/>
        <v>0</v>
      </c>
    </row>
    <row r="340" spans="2:11" hidden="1" x14ac:dyDescent="0.2">
      <c r="B340" s="83" t="s">
        <v>236</v>
      </c>
      <c r="C340" s="83" t="s">
        <v>146</v>
      </c>
      <c r="D340" s="84" t="s">
        <v>155</v>
      </c>
      <c r="E340" s="16">
        <f t="shared" si="117"/>
        <v>0</v>
      </c>
      <c r="F340" s="16">
        <f t="shared" ref="F340:K340" si="123">+F212+F225*2+F226*2+F227*2+F232+F240*2+F241*2+F249+F256+F261+F266+F271+F276+F282+F286+F291</f>
        <v>0</v>
      </c>
      <c r="G340" s="16">
        <f t="shared" si="123"/>
        <v>0</v>
      </c>
      <c r="H340" s="16">
        <f t="shared" si="123"/>
        <v>0</v>
      </c>
      <c r="I340" s="16">
        <f t="shared" si="123"/>
        <v>0</v>
      </c>
      <c r="J340" s="16">
        <f t="shared" si="123"/>
        <v>0</v>
      </c>
      <c r="K340" s="16">
        <f t="shared" si="123"/>
        <v>0</v>
      </c>
    </row>
    <row r="341" spans="2:11" hidden="1" x14ac:dyDescent="0.2">
      <c r="B341" s="83" t="s">
        <v>236</v>
      </c>
      <c r="C341" s="83" t="s">
        <v>147</v>
      </c>
      <c r="D341" s="84" t="s">
        <v>155</v>
      </c>
      <c r="E341" s="16">
        <f t="shared" si="117"/>
        <v>0</v>
      </c>
      <c r="F341" s="16">
        <v>0</v>
      </c>
      <c r="G341" s="16">
        <f>+G213+G228*2+G229*2+G230*2+G231*2+G233+G234+G235+G236+G242*2+G243*2+G244+G250+G251+G252+G257+G262+G267+G272+G277+G287</f>
        <v>0</v>
      </c>
      <c r="H341" s="16">
        <f>+H213+H228*2+H229*2+H230*2+H231*2+H233+H234+H235+H236+H242*2+H243*2+H244+H250+H251+H252+H257+H262+H267+H272+H277+H287</f>
        <v>0</v>
      </c>
      <c r="I341" s="16">
        <f>+I213+I228*2+I229*2+I230*2+I231*2+I233+I234+I235+I236+I242*2+I243*2+I244+I250+I251+I252+I257+I262+I267+I272+I277+I287</f>
        <v>0</v>
      </c>
      <c r="J341" s="16">
        <f>+J213+J228*2+J229*2+J230*2+J231*2+J233+J234+J235+J236+J242*2+J243*2+J244+J250+J251+J252+J257+J262+J267+J272+J277+J287</f>
        <v>0</v>
      </c>
      <c r="K341" s="16">
        <f>+K213+K228*2+K229*2+K230*2+K231*2+K233+K234+K235+K236+K242*2+K243*2+K244+K250+K251+K252+K257+K262+K267+K272+K277+K287</f>
        <v>0</v>
      </c>
    </row>
    <row r="342" spans="2:11" x14ac:dyDescent="0.2">
      <c r="B342" s="83" t="s">
        <v>237</v>
      </c>
      <c r="C342" s="83" t="s">
        <v>167</v>
      </c>
      <c r="D342" s="84" t="s">
        <v>155</v>
      </c>
      <c r="E342" s="16">
        <f t="shared" si="117"/>
        <v>1</v>
      </c>
      <c r="F342" s="16">
        <f>+F293*2+F298+F305</f>
        <v>0</v>
      </c>
      <c r="G342" s="16">
        <f>+G293*2+G298+G305</f>
        <v>1</v>
      </c>
      <c r="H342" s="16">
        <f>+H293*2+H298+H305</f>
        <v>0</v>
      </c>
      <c r="I342" s="16">
        <f t="shared" ref="I342:K342" si="124">+I293*2+I298+I305</f>
        <v>0</v>
      </c>
      <c r="J342" s="16">
        <f t="shared" si="124"/>
        <v>0</v>
      </c>
      <c r="K342" s="16">
        <f t="shared" si="124"/>
        <v>0</v>
      </c>
    </row>
    <row r="343" spans="2:11" x14ac:dyDescent="0.2">
      <c r="B343" s="83" t="s">
        <v>237</v>
      </c>
      <c r="C343" s="83" t="s">
        <v>144</v>
      </c>
      <c r="D343" s="84" t="s">
        <v>155</v>
      </c>
      <c r="E343" s="16">
        <f t="shared" si="117"/>
        <v>3</v>
      </c>
      <c r="F343" s="16">
        <f>+F294*2+F299+F303+F306+F311+F316</f>
        <v>2</v>
      </c>
      <c r="G343" s="16">
        <f>+G294*2+G299+G306+G311</f>
        <v>1</v>
      </c>
      <c r="H343" s="16">
        <f>+H294*2+H299+H306+H311</f>
        <v>0</v>
      </c>
      <c r="I343" s="16">
        <f>+I294*2+I299+I306+I311</f>
        <v>0</v>
      </c>
      <c r="J343" s="16">
        <f>+J294*2+J299+J306+J311</f>
        <v>0</v>
      </c>
      <c r="K343" s="16">
        <f>+K294*2+K299+K306+K311</f>
        <v>0</v>
      </c>
    </row>
    <row r="344" spans="2:11" x14ac:dyDescent="0.2">
      <c r="B344" s="83" t="s">
        <v>237</v>
      </c>
      <c r="C344" s="83" t="s">
        <v>242</v>
      </c>
      <c r="D344" s="84" t="s">
        <v>155</v>
      </c>
      <c r="E344" s="16">
        <f t="shared" si="117"/>
        <v>2</v>
      </c>
      <c r="F344" s="16">
        <f>+F295*2+F300+F307+F310+F314+F304+F315</f>
        <v>0</v>
      </c>
      <c r="G344" s="16">
        <f>+G295*2+G300+G303+G304+G307+G310+G314</f>
        <v>0</v>
      </c>
      <c r="H344" s="16">
        <f>+H295*2+H300+H303+H304+H307+H310+H314</f>
        <v>2</v>
      </c>
      <c r="I344" s="16">
        <f>+I295*2+I300+I303+I307+I310+I314</f>
        <v>0</v>
      </c>
      <c r="J344" s="16">
        <f>+J295*2+J300+J303+J307+J310+J314</f>
        <v>0</v>
      </c>
      <c r="K344" s="16">
        <f>+K295*2+K300+K303+K307+K310+K314</f>
        <v>0</v>
      </c>
    </row>
    <row r="345" spans="2:11" hidden="1" x14ac:dyDescent="0.2">
      <c r="B345" s="83" t="s">
        <v>237</v>
      </c>
      <c r="C345" s="83" t="s">
        <v>146</v>
      </c>
      <c r="D345" s="84" t="s">
        <v>155</v>
      </c>
      <c r="E345" s="16">
        <f t="shared" si="117"/>
        <v>0</v>
      </c>
      <c r="F345" s="16">
        <v>0</v>
      </c>
      <c r="G345" s="16">
        <f t="shared" ref="G345:K345" si="125">+G296*2+G301+G308</f>
        <v>0</v>
      </c>
      <c r="H345" s="16">
        <f t="shared" si="125"/>
        <v>0</v>
      </c>
      <c r="I345" s="16">
        <f t="shared" si="125"/>
        <v>0</v>
      </c>
      <c r="J345" s="16">
        <f t="shared" si="125"/>
        <v>0</v>
      </c>
      <c r="K345" s="16">
        <f t="shared" si="125"/>
        <v>0</v>
      </c>
    </row>
    <row r="346" spans="2:11" hidden="1" x14ac:dyDescent="0.2">
      <c r="B346" s="83" t="s">
        <v>237</v>
      </c>
      <c r="C346" s="83" t="s">
        <v>147</v>
      </c>
      <c r="D346" s="84" t="s">
        <v>155</v>
      </c>
      <c r="E346" s="16">
        <f t="shared" si="117"/>
        <v>0</v>
      </c>
      <c r="F346" s="16">
        <f>+F297*2+F302+F309+F317</f>
        <v>0</v>
      </c>
      <c r="G346" s="16">
        <f t="shared" ref="G346:K346" si="126">+G297*2+G302+G309</f>
        <v>0</v>
      </c>
      <c r="H346" s="16">
        <f t="shared" si="126"/>
        <v>0</v>
      </c>
      <c r="I346" s="16">
        <f t="shared" si="126"/>
        <v>0</v>
      </c>
      <c r="J346" s="16">
        <f t="shared" si="126"/>
        <v>0</v>
      </c>
      <c r="K346" s="16">
        <f t="shared" si="126"/>
        <v>0</v>
      </c>
    </row>
    <row r="347" spans="2:11" hidden="1" x14ac:dyDescent="0.2">
      <c r="B347" s="83" t="s">
        <v>238</v>
      </c>
      <c r="C347" s="83" t="s">
        <v>167</v>
      </c>
      <c r="D347" s="84" t="s">
        <v>155</v>
      </c>
      <c r="E347" s="16">
        <f t="shared" si="117"/>
        <v>0</v>
      </c>
      <c r="F347" s="20"/>
      <c r="G347" s="1"/>
      <c r="H347" s="1"/>
      <c r="I347" s="1"/>
      <c r="J347" s="1"/>
      <c r="K347" s="1"/>
    </row>
    <row r="348" spans="2:11" hidden="1" x14ac:dyDescent="0.2">
      <c r="B348" s="83" t="s">
        <v>238</v>
      </c>
      <c r="C348" s="83" t="s">
        <v>144</v>
      </c>
      <c r="D348" s="84" t="s">
        <v>155</v>
      </c>
      <c r="E348" s="16">
        <f t="shared" si="117"/>
        <v>0</v>
      </c>
      <c r="F348" s="20"/>
      <c r="G348" s="1"/>
      <c r="H348" s="1"/>
      <c r="I348" s="1"/>
      <c r="J348" s="1"/>
      <c r="K348" s="1"/>
    </row>
    <row r="349" spans="2:11" hidden="1" x14ac:dyDescent="0.2">
      <c r="B349" s="83" t="s">
        <v>238</v>
      </c>
      <c r="C349" s="83" t="s">
        <v>145</v>
      </c>
      <c r="D349" s="84" t="s">
        <v>155</v>
      </c>
      <c r="E349" s="16">
        <f t="shared" si="117"/>
        <v>0</v>
      </c>
      <c r="F349" s="20"/>
      <c r="G349" s="1"/>
      <c r="H349" s="1"/>
      <c r="I349" s="1"/>
      <c r="J349" s="1"/>
      <c r="K349" s="1"/>
    </row>
    <row r="350" spans="2:11" hidden="1" x14ac:dyDescent="0.2">
      <c r="B350" s="83" t="s">
        <v>238</v>
      </c>
      <c r="C350" s="83" t="s">
        <v>146</v>
      </c>
      <c r="D350" s="84" t="s">
        <v>155</v>
      </c>
      <c r="E350" s="16">
        <f t="shared" si="117"/>
        <v>0</v>
      </c>
      <c r="F350" s="20"/>
      <c r="G350" s="1"/>
      <c r="H350" s="1"/>
      <c r="I350" s="1"/>
      <c r="J350" s="1"/>
      <c r="K350" s="1"/>
    </row>
    <row r="351" spans="2:11" hidden="1" x14ac:dyDescent="0.2">
      <c r="B351" s="83" t="s">
        <v>238</v>
      </c>
      <c r="C351" s="83" t="s">
        <v>147</v>
      </c>
      <c r="D351" s="84" t="s">
        <v>155</v>
      </c>
      <c r="E351" s="16">
        <f t="shared" si="117"/>
        <v>0</v>
      </c>
      <c r="F351" s="20"/>
      <c r="G351" s="1"/>
      <c r="H351" s="1"/>
      <c r="I351" s="1"/>
      <c r="J351" s="1"/>
      <c r="K351" s="1"/>
    </row>
    <row r="352" spans="2:11" x14ac:dyDescent="0.2">
      <c r="B352" s="83" t="s">
        <v>543</v>
      </c>
      <c r="C352" s="83" t="s">
        <v>240</v>
      </c>
      <c r="D352" s="84" t="s">
        <v>155</v>
      </c>
      <c r="E352" s="16">
        <f t="shared" si="117"/>
        <v>1</v>
      </c>
      <c r="F352" s="20">
        <v>1</v>
      </c>
      <c r="G352" s="1"/>
      <c r="H352" s="1"/>
      <c r="I352" s="1"/>
      <c r="J352" s="1"/>
      <c r="K352" s="1"/>
    </row>
    <row r="353" spans="2:11" x14ac:dyDescent="0.2">
      <c r="B353" s="83" t="s">
        <v>543</v>
      </c>
      <c r="C353" s="83" t="s">
        <v>241</v>
      </c>
      <c r="D353" s="84" t="s">
        <v>155</v>
      </c>
      <c r="E353" s="16">
        <f t="shared" si="117"/>
        <v>3</v>
      </c>
      <c r="F353" s="20"/>
      <c r="G353" s="1">
        <v>1</v>
      </c>
      <c r="H353" s="1">
        <v>2</v>
      </c>
      <c r="I353" s="1"/>
      <c r="J353" s="1"/>
      <c r="K353" s="1"/>
    </row>
    <row r="354" spans="2:11" hidden="1" x14ac:dyDescent="0.2">
      <c r="B354" s="89" t="s">
        <v>607</v>
      </c>
      <c r="C354" s="89" t="s">
        <v>147</v>
      </c>
      <c r="D354" s="90" t="s">
        <v>608</v>
      </c>
      <c r="E354" s="16">
        <f t="shared" si="117"/>
        <v>0</v>
      </c>
      <c r="F354" s="20"/>
      <c r="G354" s="1"/>
      <c r="H354" s="1"/>
      <c r="I354" s="1"/>
      <c r="J354" s="1"/>
      <c r="K354" s="1"/>
    </row>
    <row r="355" spans="2:11" hidden="1" x14ac:dyDescent="0.2">
      <c r="B355" s="94" t="s">
        <v>625</v>
      </c>
      <c r="C355" s="94" t="s">
        <v>147</v>
      </c>
      <c r="D355" s="93" t="s">
        <v>626</v>
      </c>
      <c r="E355" s="16">
        <f t="shared" si="117"/>
        <v>0</v>
      </c>
      <c r="F355" s="20"/>
      <c r="G355" s="1"/>
      <c r="H355" s="1"/>
      <c r="I355" s="1"/>
      <c r="J355" s="1"/>
      <c r="K355" s="1"/>
    </row>
    <row r="356" spans="2:11" x14ac:dyDescent="0.2">
      <c r="B356" s="83" t="s">
        <v>245</v>
      </c>
      <c r="C356" s="83" t="s">
        <v>240</v>
      </c>
      <c r="D356" s="84" t="s">
        <v>246</v>
      </c>
      <c r="E356" s="16">
        <f t="shared" si="117"/>
        <v>2</v>
      </c>
      <c r="F356" s="16">
        <f>+F298+F303+F313*3</f>
        <v>1</v>
      </c>
      <c r="G356" s="16">
        <f>+G298+G303+G313*3</f>
        <v>1</v>
      </c>
      <c r="H356" s="16">
        <f t="shared" ref="H356:I356" si="127">+H298+H303+H313*3</f>
        <v>0</v>
      </c>
      <c r="I356" s="16">
        <f t="shared" si="127"/>
        <v>0</v>
      </c>
      <c r="J356" s="16">
        <f t="shared" ref="J356:K356" si="128">+J298+J313*3</f>
        <v>0</v>
      </c>
      <c r="K356" s="16">
        <f t="shared" si="128"/>
        <v>0</v>
      </c>
    </row>
    <row r="357" spans="2:11" x14ac:dyDescent="0.2">
      <c r="B357" s="83" t="s">
        <v>245</v>
      </c>
      <c r="C357" s="83" t="s">
        <v>144</v>
      </c>
      <c r="D357" s="84" t="s">
        <v>246</v>
      </c>
      <c r="E357" s="16">
        <f t="shared" si="117"/>
        <v>4</v>
      </c>
      <c r="F357" s="16">
        <f>+F299</f>
        <v>1</v>
      </c>
      <c r="G357" s="16">
        <f>+G299+G304</f>
        <v>1</v>
      </c>
      <c r="H357" s="16">
        <f>+H299+H304</f>
        <v>2</v>
      </c>
      <c r="I357" s="16">
        <f>+I299+I304</f>
        <v>0</v>
      </c>
      <c r="J357" s="16">
        <f t="shared" ref="J357:K357" si="129">+J299+J303</f>
        <v>0</v>
      </c>
      <c r="K357" s="16">
        <f t="shared" si="129"/>
        <v>0</v>
      </c>
    </row>
    <row r="358" spans="2:11" hidden="1" x14ac:dyDescent="0.2">
      <c r="B358" s="83" t="s">
        <v>245</v>
      </c>
      <c r="C358" s="83" t="s">
        <v>242</v>
      </c>
      <c r="D358" s="84" t="s">
        <v>246</v>
      </c>
      <c r="E358" s="16">
        <f t="shared" si="117"/>
        <v>0</v>
      </c>
      <c r="F358" s="16">
        <f>+F300+F314+F315+F322</f>
        <v>0</v>
      </c>
      <c r="G358" s="16">
        <f>+G300+G314</f>
        <v>0</v>
      </c>
      <c r="H358" s="16">
        <f>+H300+H314</f>
        <v>0</v>
      </c>
      <c r="I358" s="16">
        <f>+I300+I314</f>
        <v>0</v>
      </c>
      <c r="J358" s="16">
        <f>+J300+J314</f>
        <v>0</v>
      </c>
      <c r="K358" s="16">
        <f>+K300+K314</f>
        <v>0</v>
      </c>
    </row>
    <row r="359" spans="2:11" hidden="1" x14ac:dyDescent="0.2">
      <c r="B359" s="83" t="s">
        <v>660</v>
      </c>
      <c r="C359" s="83" t="s">
        <v>658</v>
      </c>
      <c r="D359" s="84" t="s">
        <v>659</v>
      </c>
      <c r="E359" s="16">
        <f t="shared" si="117"/>
        <v>0</v>
      </c>
      <c r="F359" s="16">
        <f>+F301+F304+F323</f>
        <v>0</v>
      </c>
      <c r="G359" s="16">
        <f t="shared" ref="G359:K360" si="130">+G301</f>
        <v>0</v>
      </c>
      <c r="H359" s="16">
        <f t="shared" si="130"/>
        <v>0</v>
      </c>
      <c r="I359" s="16">
        <f t="shared" si="130"/>
        <v>0</v>
      </c>
      <c r="J359" s="16">
        <f t="shared" si="130"/>
        <v>0</v>
      </c>
      <c r="K359" s="16">
        <f t="shared" si="130"/>
        <v>0</v>
      </c>
    </row>
    <row r="360" spans="2:11" hidden="1" x14ac:dyDescent="0.2">
      <c r="B360" s="83" t="s">
        <v>245</v>
      </c>
      <c r="C360" s="83" t="s">
        <v>147</v>
      </c>
      <c r="D360" s="84" t="s">
        <v>246</v>
      </c>
      <c r="E360" s="16">
        <f t="shared" si="117"/>
        <v>0</v>
      </c>
      <c r="F360" s="16">
        <f>+F302</f>
        <v>0</v>
      </c>
      <c r="G360" s="16">
        <f t="shared" si="130"/>
        <v>0</v>
      </c>
      <c r="H360" s="16">
        <f t="shared" si="130"/>
        <v>0</v>
      </c>
      <c r="I360" s="16">
        <f t="shared" si="130"/>
        <v>0</v>
      </c>
      <c r="J360" s="16">
        <f t="shared" si="130"/>
        <v>0</v>
      </c>
      <c r="K360" s="16">
        <f t="shared" si="130"/>
        <v>0</v>
      </c>
    </row>
    <row r="361" spans="2:11" hidden="1" x14ac:dyDescent="0.2">
      <c r="B361" s="83" t="s">
        <v>444</v>
      </c>
      <c r="C361" s="83" t="s">
        <v>240</v>
      </c>
      <c r="D361" s="84" t="s">
        <v>246</v>
      </c>
      <c r="E361" s="16">
        <f t="shared" si="117"/>
        <v>0</v>
      </c>
      <c r="F361" s="16">
        <f t="shared" ref="F361:K364" si="131">+F305</f>
        <v>0</v>
      </c>
      <c r="G361" s="16">
        <f t="shared" si="131"/>
        <v>0</v>
      </c>
      <c r="H361" s="16">
        <f t="shared" si="131"/>
        <v>0</v>
      </c>
      <c r="I361" s="16">
        <f t="shared" si="131"/>
        <v>0</v>
      </c>
      <c r="J361" s="16">
        <f t="shared" si="131"/>
        <v>0</v>
      </c>
      <c r="K361" s="16">
        <f t="shared" si="131"/>
        <v>0</v>
      </c>
    </row>
    <row r="362" spans="2:11" hidden="1" x14ac:dyDescent="0.2">
      <c r="B362" s="83" t="s">
        <v>444</v>
      </c>
      <c r="C362" s="83" t="s">
        <v>144</v>
      </c>
      <c r="D362" s="84" t="s">
        <v>246</v>
      </c>
      <c r="E362" s="16">
        <f t="shared" si="117"/>
        <v>0</v>
      </c>
      <c r="F362" s="16">
        <f t="shared" si="131"/>
        <v>0</v>
      </c>
      <c r="G362" s="16">
        <f t="shared" si="131"/>
        <v>0</v>
      </c>
      <c r="H362" s="16">
        <f t="shared" si="131"/>
        <v>0</v>
      </c>
      <c r="I362" s="16">
        <f t="shared" si="131"/>
        <v>0</v>
      </c>
      <c r="J362" s="16">
        <f t="shared" si="131"/>
        <v>0</v>
      </c>
      <c r="K362" s="16">
        <f t="shared" si="131"/>
        <v>0</v>
      </c>
    </row>
    <row r="363" spans="2:11" hidden="1" x14ac:dyDescent="0.2">
      <c r="B363" s="83" t="s">
        <v>444</v>
      </c>
      <c r="C363" s="83" t="s">
        <v>145</v>
      </c>
      <c r="D363" s="84" t="s">
        <v>246</v>
      </c>
      <c r="E363" s="16">
        <f t="shared" si="117"/>
        <v>0</v>
      </c>
      <c r="F363" s="16">
        <f t="shared" si="131"/>
        <v>0</v>
      </c>
      <c r="G363" s="16">
        <f t="shared" si="131"/>
        <v>0</v>
      </c>
      <c r="H363" s="16">
        <f t="shared" si="131"/>
        <v>0</v>
      </c>
      <c r="I363" s="16">
        <f t="shared" si="131"/>
        <v>0</v>
      </c>
      <c r="J363" s="16">
        <f t="shared" si="131"/>
        <v>0</v>
      </c>
      <c r="K363" s="16">
        <f t="shared" si="131"/>
        <v>0</v>
      </c>
    </row>
    <row r="364" spans="2:11" hidden="1" x14ac:dyDescent="0.2">
      <c r="B364" s="83" t="s">
        <v>444</v>
      </c>
      <c r="C364" s="83" t="s">
        <v>146</v>
      </c>
      <c r="D364" s="84" t="s">
        <v>246</v>
      </c>
      <c r="E364" s="16">
        <f t="shared" si="117"/>
        <v>0</v>
      </c>
      <c r="F364" s="16">
        <f t="shared" si="131"/>
        <v>0</v>
      </c>
      <c r="G364" s="16">
        <f t="shared" si="131"/>
        <v>0</v>
      </c>
      <c r="H364" s="16">
        <f t="shared" si="131"/>
        <v>0</v>
      </c>
      <c r="I364" s="16">
        <f t="shared" si="131"/>
        <v>0</v>
      </c>
      <c r="J364" s="16">
        <f t="shared" si="131"/>
        <v>0</v>
      </c>
      <c r="K364" s="16">
        <f t="shared" si="131"/>
        <v>0</v>
      </c>
    </row>
    <row r="365" spans="2:11" hidden="1" x14ac:dyDescent="0.2">
      <c r="B365" s="83" t="s">
        <v>444</v>
      </c>
      <c r="C365" s="83" t="s">
        <v>147</v>
      </c>
      <c r="D365" s="84" t="s">
        <v>246</v>
      </c>
      <c r="E365" s="16">
        <f t="shared" si="117"/>
        <v>0</v>
      </c>
      <c r="F365" s="16">
        <f>+F309+F312</f>
        <v>0</v>
      </c>
      <c r="G365" s="16">
        <f t="shared" ref="G365:K365" si="132">+G309</f>
        <v>0</v>
      </c>
      <c r="H365" s="16">
        <f t="shared" si="132"/>
        <v>0</v>
      </c>
      <c r="I365" s="16">
        <f t="shared" si="132"/>
        <v>0</v>
      </c>
      <c r="J365" s="16">
        <f t="shared" si="132"/>
        <v>0</v>
      </c>
      <c r="K365" s="16">
        <f t="shared" si="132"/>
        <v>0</v>
      </c>
    </row>
    <row r="366" spans="2:11" hidden="1" x14ac:dyDescent="0.2">
      <c r="B366" s="83" t="s">
        <v>479</v>
      </c>
      <c r="C366" s="83" t="s">
        <v>240</v>
      </c>
      <c r="D366" s="84" t="s">
        <v>246</v>
      </c>
      <c r="E366" s="16">
        <f t="shared" si="117"/>
        <v>0</v>
      </c>
      <c r="F366" s="16">
        <f t="shared" ref="F366:K366" si="133">F321</f>
        <v>0</v>
      </c>
      <c r="G366" s="16">
        <f t="shared" si="133"/>
        <v>0</v>
      </c>
      <c r="H366" s="16">
        <f t="shared" si="133"/>
        <v>0</v>
      </c>
      <c r="I366" s="16">
        <f t="shared" si="133"/>
        <v>0</v>
      </c>
      <c r="J366" s="16">
        <f t="shared" si="133"/>
        <v>0</v>
      </c>
      <c r="K366" s="16">
        <f t="shared" si="133"/>
        <v>0</v>
      </c>
    </row>
    <row r="367" spans="2:11" hidden="1" x14ac:dyDescent="0.2">
      <c r="B367" s="83" t="s">
        <v>479</v>
      </c>
      <c r="C367" s="83" t="s">
        <v>145</v>
      </c>
      <c r="D367" s="84" t="s">
        <v>246</v>
      </c>
      <c r="E367" s="16">
        <f t="shared" si="117"/>
        <v>0</v>
      </c>
      <c r="F367" s="16"/>
      <c r="G367" s="16"/>
      <c r="H367" s="16"/>
      <c r="I367" s="16"/>
      <c r="J367" s="16"/>
      <c r="K367" s="16"/>
    </row>
    <row r="368" spans="2:11" hidden="1" x14ac:dyDescent="0.2">
      <c r="B368" s="83" t="s">
        <v>479</v>
      </c>
      <c r="C368" s="83" t="s">
        <v>146</v>
      </c>
      <c r="D368" s="84" t="s">
        <v>246</v>
      </c>
      <c r="E368" s="16">
        <f t="shared" si="117"/>
        <v>0</v>
      </c>
      <c r="F368" s="16"/>
      <c r="G368" s="16"/>
      <c r="H368" s="16"/>
      <c r="I368" s="16"/>
      <c r="J368" s="16"/>
      <c r="K368" s="16"/>
    </row>
    <row r="369" spans="2:11" x14ac:dyDescent="0.2">
      <c r="B369" s="83" t="s">
        <v>547</v>
      </c>
      <c r="C369" s="83" t="s">
        <v>241</v>
      </c>
      <c r="D369" s="84" t="s">
        <v>246</v>
      </c>
      <c r="E369" s="16">
        <f t="shared" si="117"/>
        <v>2</v>
      </c>
      <c r="F369" s="16">
        <f>F318</f>
        <v>1</v>
      </c>
      <c r="G369" s="16">
        <f t="shared" ref="G369:K369" si="134">G318</f>
        <v>0</v>
      </c>
      <c r="H369" s="16">
        <f t="shared" si="134"/>
        <v>0</v>
      </c>
      <c r="I369" s="16">
        <f t="shared" si="134"/>
        <v>1</v>
      </c>
      <c r="J369" s="16">
        <f t="shared" si="134"/>
        <v>0</v>
      </c>
      <c r="K369" s="16">
        <f t="shared" si="134"/>
        <v>0</v>
      </c>
    </row>
    <row r="370" spans="2:11" x14ac:dyDescent="0.2">
      <c r="B370" s="83" t="s">
        <v>162</v>
      </c>
      <c r="C370" s="83"/>
      <c r="D370" s="84" t="s">
        <v>151</v>
      </c>
      <c r="E370" s="8">
        <f t="shared" si="117"/>
        <v>424.4</v>
      </c>
      <c r="F370" s="8">
        <f>+F324</f>
        <v>141.60000000000002</v>
      </c>
      <c r="G370" s="8">
        <f t="shared" ref="G370:K370" si="135">+G324</f>
        <v>146.30000000000001</v>
      </c>
      <c r="H370" s="8">
        <f t="shared" si="135"/>
        <v>78.599999999999994</v>
      </c>
      <c r="I370" s="8">
        <f t="shared" si="135"/>
        <v>57.9</v>
      </c>
      <c r="J370" s="8">
        <f t="shared" si="135"/>
        <v>0</v>
      </c>
      <c r="K370" s="8">
        <f t="shared" si="135"/>
        <v>0</v>
      </c>
    </row>
    <row r="371" spans="2:11" x14ac:dyDescent="0.2">
      <c r="B371" s="5" t="s">
        <v>445</v>
      </c>
      <c r="C371" s="5"/>
      <c r="D371" s="11"/>
      <c r="E371" s="7"/>
      <c r="F371" s="7"/>
      <c r="G371" s="7"/>
      <c r="H371" s="7"/>
      <c r="I371" s="7"/>
      <c r="J371" s="7"/>
      <c r="K371" s="7"/>
    </row>
    <row r="372" spans="2:11" x14ac:dyDescent="0.2">
      <c r="B372" s="12" t="s">
        <v>19</v>
      </c>
      <c r="C372" s="12"/>
      <c r="D372" s="13"/>
      <c r="E372" s="14"/>
      <c r="F372" s="14"/>
      <c r="G372" s="14"/>
      <c r="H372" s="14"/>
      <c r="I372" s="14"/>
      <c r="J372" s="14"/>
      <c r="K372" s="14"/>
    </row>
    <row r="373" spans="2:11" hidden="1" x14ac:dyDescent="0.2">
      <c r="B373" s="83" t="s">
        <v>254</v>
      </c>
      <c r="C373" s="83" t="s">
        <v>185</v>
      </c>
      <c r="D373" s="61" t="s">
        <v>29</v>
      </c>
      <c r="E373" s="16">
        <f t="shared" ref="E373:E404" si="136">SUM(F373:K373)</f>
        <v>0</v>
      </c>
      <c r="F373" s="1"/>
      <c r="G373" s="1"/>
      <c r="H373" s="1"/>
      <c r="I373" s="1"/>
      <c r="J373" s="1"/>
      <c r="K373" s="1"/>
    </row>
    <row r="374" spans="2:11" hidden="1" x14ac:dyDescent="0.2">
      <c r="B374" s="83" t="s">
        <v>254</v>
      </c>
      <c r="C374" s="83" t="s">
        <v>187</v>
      </c>
      <c r="D374" s="61" t="s">
        <v>29</v>
      </c>
      <c r="E374" s="16">
        <f t="shared" si="136"/>
        <v>0</v>
      </c>
      <c r="F374" s="1"/>
      <c r="G374" s="1"/>
      <c r="H374" s="1"/>
      <c r="I374" s="1"/>
      <c r="J374" s="1"/>
      <c r="K374" s="1"/>
    </row>
    <row r="375" spans="2:11" hidden="1" x14ac:dyDescent="0.2">
      <c r="B375" s="83" t="s">
        <v>254</v>
      </c>
      <c r="C375" s="83" t="s">
        <v>188</v>
      </c>
      <c r="D375" s="61" t="s">
        <v>29</v>
      </c>
      <c r="E375" s="16">
        <f t="shared" si="136"/>
        <v>0</v>
      </c>
      <c r="F375" s="1"/>
      <c r="G375" s="1"/>
      <c r="H375" s="1"/>
      <c r="I375" s="1"/>
      <c r="J375" s="1"/>
      <c r="K375" s="1"/>
    </row>
    <row r="376" spans="2:11" hidden="1" x14ac:dyDescent="0.2">
      <c r="B376" s="83" t="s">
        <v>254</v>
      </c>
      <c r="C376" s="83" t="s">
        <v>189</v>
      </c>
      <c r="D376" s="61" t="s">
        <v>29</v>
      </c>
      <c r="E376" s="16">
        <f t="shared" si="136"/>
        <v>0</v>
      </c>
      <c r="F376" s="1"/>
      <c r="G376" s="1"/>
      <c r="H376" s="1"/>
      <c r="I376" s="1"/>
      <c r="J376" s="1"/>
      <c r="K376" s="1"/>
    </row>
    <row r="377" spans="2:11" hidden="1" x14ac:dyDescent="0.2">
      <c r="B377" s="83" t="s">
        <v>254</v>
      </c>
      <c r="C377" s="83" t="s">
        <v>190</v>
      </c>
      <c r="D377" s="61" t="s">
        <v>29</v>
      </c>
      <c r="E377" s="16">
        <f t="shared" si="136"/>
        <v>0</v>
      </c>
      <c r="F377" s="1"/>
      <c r="G377" s="1"/>
      <c r="H377" s="1"/>
      <c r="I377" s="1"/>
      <c r="J377" s="1"/>
      <c r="K377" s="1"/>
    </row>
    <row r="378" spans="2:11" hidden="1" x14ac:dyDescent="0.2">
      <c r="B378" s="83" t="s">
        <v>254</v>
      </c>
      <c r="C378" s="83" t="s">
        <v>191</v>
      </c>
      <c r="D378" s="61" t="s">
        <v>29</v>
      </c>
      <c r="E378" s="16">
        <f t="shared" si="136"/>
        <v>0</v>
      </c>
      <c r="F378" s="1"/>
      <c r="G378" s="1"/>
      <c r="H378" s="1"/>
      <c r="I378" s="1"/>
      <c r="J378" s="1"/>
      <c r="K378" s="1"/>
    </row>
    <row r="379" spans="2:11" hidden="1" x14ac:dyDescent="0.2">
      <c r="B379" s="83" t="s">
        <v>254</v>
      </c>
      <c r="C379" s="83" t="s">
        <v>192</v>
      </c>
      <c r="D379" s="61" t="s">
        <v>29</v>
      </c>
      <c r="E379" s="16">
        <f t="shared" si="136"/>
        <v>0</v>
      </c>
      <c r="F379" s="1"/>
      <c r="G379" s="1"/>
      <c r="H379" s="1"/>
      <c r="I379" s="1"/>
      <c r="J379" s="1"/>
      <c r="K379" s="1"/>
    </row>
    <row r="380" spans="2:11" hidden="1" x14ac:dyDescent="0.2">
      <c r="B380" s="83" t="s">
        <v>254</v>
      </c>
      <c r="C380" s="83" t="s">
        <v>193</v>
      </c>
      <c r="D380" s="61" t="s">
        <v>29</v>
      </c>
      <c r="E380" s="16">
        <f t="shared" si="136"/>
        <v>0</v>
      </c>
      <c r="F380" s="1"/>
      <c r="G380" s="1"/>
      <c r="H380" s="1"/>
      <c r="I380" s="1"/>
      <c r="J380" s="1"/>
      <c r="K380" s="1"/>
    </row>
    <row r="381" spans="2:11" hidden="1" x14ac:dyDescent="0.2">
      <c r="B381" s="83" t="s">
        <v>254</v>
      </c>
      <c r="C381" s="83" t="s">
        <v>194</v>
      </c>
      <c r="D381" s="61" t="s">
        <v>29</v>
      </c>
      <c r="E381" s="16">
        <f t="shared" si="136"/>
        <v>0</v>
      </c>
      <c r="F381" s="1"/>
      <c r="G381" s="1"/>
      <c r="H381" s="1"/>
      <c r="I381" s="1"/>
      <c r="J381" s="1"/>
      <c r="K381" s="1"/>
    </row>
    <row r="382" spans="2:11" hidden="1" x14ac:dyDescent="0.2">
      <c r="B382" s="83" t="s">
        <v>254</v>
      </c>
      <c r="C382" s="83" t="s">
        <v>195</v>
      </c>
      <c r="D382" s="61" t="s">
        <v>29</v>
      </c>
      <c r="E382" s="16">
        <f t="shared" si="136"/>
        <v>0</v>
      </c>
      <c r="F382" s="1"/>
      <c r="G382" s="1"/>
      <c r="H382" s="1"/>
      <c r="I382" s="1"/>
      <c r="J382" s="1"/>
      <c r="K382" s="1"/>
    </row>
    <row r="383" spans="2:11" hidden="1" x14ac:dyDescent="0.2">
      <c r="B383" s="83" t="s">
        <v>471</v>
      </c>
      <c r="C383" s="83" t="s">
        <v>185</v>
      </c>
      <c r="D383" s="61" t="s">
        <v>29</v>
      </c>
      <c r="E383" s="16">
        <f t="shared" si="136"/>
        <v>0</v>
      </c>
      <c r="F383" s="1"/>
      <c r="G383" s="1"/>
      <c r="H383" s="1"/>
      <c r="I383" s="1"/>
      <c r="J383" s="1"/>
      <c r="K383" s="1"/>
    </row>
    <row r="384" spans="2:11" hidden="1" x14ac:dyDescent="0.2">
      <c r="B384" s="83" t="s">
        <v>472</v>
      </c>
      <c r="C384" s="83" t="s">
        <v>187</v>
      </c>
      <c r="D384" s="61" t="s">
        <v>29</v>
      </c>
      <c r="E384" s="16">
        <f t="shared" si="136"/>
        <v>0</v>
      </c>
      <c r="F384" s="1"/>
      <c r="G384" s="1"/>
      <c r="H384" s="1"/>
      <c r="I384" s="1"/>
      <c r="J384" s="1"/>
      <c r="K384" s="1"/>
    </row>
    <row r="385" spans="2:11" hidden="1" x14ac:dyDescent="0.2">
      <c r="B385" s="83" t="s">
        <v>472</v>
      </c>
      <c r="C385" s="83" t="s">
        <v>188</v>
      </c>
      <c r="D385" s="61" t="s">
        <v>29</v>
      </c>
      <c r="E385" s="16">
        <f t="shared" si="136"/>
        <v>0</v>
      </c>
      <c r="F385" s="1"/>
      <c r="G385" s="1"/>
      <c r="H385" s="1"/>
      <c r="I385" s="1"/>
      <c r="J385" s="1"/>
      <c r="K385" s="1"/>
    </row>
    <row r="386" spans="2:11" hidden="1" x14ac:dyDescent="0.2">
      <c r="B386" s="83" t="s">
        <v>472</v>
      </c>
      <c r="C386" s="83" t="s">
        <v>189</v>
      </c>
      <c r="D386" s="61" t="s">
        <v>29</v>
      </c>
      <c r="E386" s="16">
        <f t="shared" si="136"/>
        <v>0</v>
      </c>
      <c r="F386" s="1"/>
      <c r="G386" s="1"/>
      <c r="H386" s="1"/>
      <c r="I386" s="1"/>
      <c r="J386" s="1"/>
      <c r="K386" s="1"/>
    </row>
    <row r="387" spans="2:11" hidden="1" x14ac:dyDescent="0.2">
      <c r="B387" s="83" t="s">
        <v>472</v>
      </c>
      <c r="C387" s="83" t="s">
        <v>190</v>
      </c>
      <c r="D387" s="61" t="s">
        <v>29</v>
      </c>
      <c r="E387" s="16">
        <f t="shared" si="136"/>
        <v>0</v>
      </c>
      <c r="F387" s="1"/>
      <c r="G387" s="1"/>
      <c r="H387" s="1"/>
      <c r="I387" s="1"/>
      <c r="J387" s="1"/>
      <c r="K387" s="1"/>
    </row>
    <row r="388" spans="2:11" hidden="1" x14ac:dyDescent="0.2">
      <c r="B388" s="83" t="s">
        <v>472</v>
      </c>
      <c r="C388" s="83" t="s">
        <v>191</v>
      </c>
      <c r="D388" s="61" t="s">
        <v>29</v>
      </c>
      <c r="E388" s="16">
        <f t="shared" si="136"/>
        <v>0</v>
      </c>
      <c r="F388" s="1"/>
      <c r="G388" s="1"/>
      <c r="H388" s="1"/>
      <c r="I388" s="1"/>
      <c r="J388" s="1"/>
      <c r="K388" s="1"/>
    </row>
    <row r="389" spans="2:11" hidden="1" x14ac:dyDescent="0.2">
      <c r="B389" s="83" t="s">
        <v>472</v>
      </c>
      <c r="C389" s="83" t="s">
        <v>192</v>
      </c>
      <c r="D389" s="61" t="s">
        <v>29</v>
      </c>
      <c r="E389" s="16">
        <f t="shared" si="136"/>
        <v>0</v>
      </c>
      <c r="F389" s="1"/>
      <c r="G389" s="1"/>
      <c r="H389" s="1"/>
      <c r="I389" s="1"/>
      <c r="J389" s="1"/>
      <c r="K389" s="1"/>
    </row>
    <row r="390" spans="2:11" hidden="1" x14ac:dyDescent="0.2">
      <c r="B390" s="83" t="s">
        <v>472</v>
      </c>
      <c r="C390" s="83" t="s">
        <v>193</v>
      </c>
      <c r="D390" s="61" t="s">
        <v>29</v>
      </c>
      <c r="E390" s="16">
        <f t="shared" si="136"/>
        <v>0</v>
      </c>
      <c r="F390" s="1"/>
      <c r="G390" s="1"/>
      <c r="H390" s="1"/>
      <c r="I390" s="1"/>
      <c r="J390" s="1"/>
      <c r="K390" s="1"/>
    </row>
    <row r="391" spans="2:11" hidden="1" x14ac:dyDescent="0.2">
      <c r="B391" s="83" t="s">
        <v>472</v>
      </c>
      <c r="C391" s="83" t="s">
        <v>194</v>
      </c>
      <c r="D391" s="61" t="s">
        <v>29</v>
      </c>
      <c r="E391" s="16">
        <f t="shared" si="136"/>
        <v>0</v>
      </c>
      <c r="F391" s="1"/>
      <c r="G391" s="1"/>
      <c r="H391" s="1"/>
      <c r="I391" s="1"/>
      <c r="J391" s="1"/>
      <c r="K391" s="1"/>
    </row>
    <row r="392" spans="2:11" hidden="1" x14ac:dyDescent="0.2">
      <c r="B392" s="83" t="s">
        <v>472</v>
      </c>
      <c r="C392" s="83" t="s">
        <v>195</v>
      </c>
      <c r="D392" s="61" t="s">
        <v>29</v>
      </c>
      <c r="E392" s="16">
        <f t="shared" si="136"/>
        <v>0</v>
      </c>
      <c r="F392" s="1"/>
      <c r="G392" s="1"/>
      <c r="H392" s="1"/>
      <c r="I392" s="1"/>
      <c r="J392" s="1"/>
      <c r="K392" s="1"/>
    </row>
    <row r="393" spans="2:11" hidden="1" x14ac:dyDescent="0.2">
      <c r="B393" s="83" t="s">
        <v>256</v>
      </c>
      <c r="C393" s="83" t="s">
        <v>185</v>
      </c>
      <c r="D393" s="61" t="s">
        <v>29</v>
      </c>
      <c r="E393" s="16">
        <f t="shared" si="136"/>
        <v>0</v>
      </c>
      <c r="F393" s="1"/>
      <c r="G393" s="1"/>
      <c r="H393" s="1"/>
      <c r="I393" s="1"/>
      <c r="J393" s="1"/>
      <c r="K393" s="1"/>
    </row>
    <row r="394" spans="2:11" hidden="1" x14ac:dyDescent="0.2">
      <c r="B394" s="83" t="s">
        <v>256</v>
      </c>
      <c r="C394" s="83" t="s">
        <v>187</v>
      </c>
      <c r="D394" s="61" t="s">
        <v>29</v>
      </c>
      <c r="E394" s="16">
        <f t="shared" si="136"/>
        <v>0</v>
      </c>
      <c r="F394" s="1"/>
      <c r="G394" s="1"/>
      <c r="H394" s="1"/>
      <c r="I394" s="1"/>
      <c r="J394" s="1"/>
      <c r="K394" s="1"/>
    </row>
    <row r="395" spans="2:11" hidden="1" x14ac:dyDescent="0.2">
      <c r="B395" s="83" t="s">
        <v>256</v>
      </c>
      <c r="C395" s="83" t="s">
        <v>188</v>
      </c>
      <c r="D395" s="61" t="s">
        <v>29</v>
      </c>
      <c r="E395" s="16">
        <f t="shared" si="136"/>
        <v>0</v>
      </c>
      <c r="F395" s="1"/>
      <c r="G395" s="1"/>
      <c r="H395" s="1"/>
      <c r="I395" s="1"/>
      <c r="J395" s="1"/>
      <c r="K395" s="1"/>
    </row>
    <row r="396" spans="2:11" hidden="1" x14ac:dyDescent="0.2">
      <c r="B396" s="83" t="s">
        <v>256</v>
      </c>
      <c r="C396" s="83" t="s">
        <v>189</v>
      </c>
      <c r="D396" s="61" t="s">
        <v>29</v>
      </c>
      <c r="E396" s="16">
        <f t="shared" si="136"/>
        <v>0</v>
      </c>
      <c r="F396" s="1"/>
      <c r="G396" s="1"/>
      <c r="H396" s="1"/>
      <c r="I396" s="1"/>
      <c r="J396" s="1"/>
      <c r="K396" s="1"/>
    </row>
    <row r="397" spans="2:11" hidden="1" x14ac:dyDescent="0.2">
      <c r="B397" s="83" t="s">
        <v>256</v>
      </c>
      <c r="C397" s="83" t="s">
        <v>190</v>
      </c>
      <c r="D397" s="61" t="s">
        <v>29</v>
      </c>
      <c r="E397" s="16">
        <f t="shared" si="136"/>
        <v>0</v>
      </c>
      <c r="F397" s="1"/>
      <c r="G397" s="1"/>
      <c r="H397" s="1"/>
      <c r="I397" s="1"/>
      <c r="J397" s="1"/>
      <c r="K397" s="1"/>
    </row>
    <row r="398" spans="2:11" hidden="1" x14ac:dyDescent="0.2">
      <c r="B398" s="83" t="s">
        <v>256</v>
      </c>
      <c r="C398" s="83" t="s">
        <v>191</v>
      </c>
      <c r="D398" s="61" t="s">
        <v>29</v>
      </c>
      <c r="E398" s="16">
        <f t="shared" si="136"/>
        <v>0</v>
      </c>
      <c r="F398" s="1"/>
      <c r="G398" s="1"/>
      <c r="H398" s="1"/>
      <c r="I398" s="1"/>
      <c r="J398" s="1"/>
      <c r="K398" s="1"/>
    </row>
    <row r="399" spans="2:11" hidden="1" x14ac:dyDescent="0.2">
      <c r="B399" s="83" t="s">
        <v>256</v>
      </c>
      <c r="C399" s="83" t="s">
        <v>192</v>
      </c>
      <c r="D399" s="61" t="s">
        <v>29</v>
      </c>
      <c r="E399" s="16">
        <f t="shared" si="136"/>
        <v>0</v>
      </c>
      <c r="F399" s="1"/>
      <c r="G399" s="1"/>
      <c r="H399" s="1"/>
      <c r="I399" s="1"/>
      <c r="J399" s="1"/>
      <c r="K399" s="1"/>
    </row>
    <row r="400" spans="2:11" hidden="1" x14ac:dyDescent="0.2">
      <c r="B400" s="83" t="s">
        <v>256</v>
      </c>
      <c r="C400" s="83" t="s">
        <v>193</v>
      </c>
      <c r="D400" s="61" t="s">
        <v>29</v>
      </c>
      <c r="E400" s="16">
        <f t="shared" si="136"/>
        <v>0</v>
      </c>
      <c r="F400" s="1"/>
      <c r="G400" s="1"/>
      <c r="H400" s="1"/>
      <c r="I400" s="1"/>
      <c r="J400" s="1"/>
      <c r="K400" s="1"/>
    </row>
    <row r="401" spans="2:11" hidden="1" x14ac:dyDescent="0.2">
      <c r="B401" s="83" t="s">
        <v>256</v>
      </c>
      <c r="C401" s="83" t="s">
        <v>194</v>
      </c>
      <c r="D401" s="61" t="s">
        <v>29</v>
      </c>
      <c r="E401" s="16">
        <f t="shared" si="136"/>
        <v>0</v>
      </c>
      <c r="F401" s="1"/>
      <c r="G401" s="1"/>
      <c r="H401" s="1"/>
      <c r="I401" s="1"/>
      <c r="J401" s="1"/>
      <c r="K401" s="1"/>
    </row>
    <row r="402" spans="2:11" hidden="1" x14ac:dyDescent="0.2">
      <c r="B402" s="83" t="s">
        <v>256</v>
      </c>
      <c r="C402" s="83" t="s">
        <v>195</v>
      </c>
      <c r="D402" s="61" t="s">
        <v>29</v>
      </c>
      <c r="E402" s="16">
        <f t="shared" si="136"/>
        <v>0</v>
      </c>
      <c r="F402" s="1"/>
      <c r="G402" s="1"/>
      <c r="H402" s="1"/>
      <c r="I402" s="1"/>
      <c r="J402" s="1"/>
      <c r="K402" s="1"/>
    </row>
    <row r="403" spans="2:11" hidden="1" x14ac:dyDescent="0.2">
      <c r="B403" s="83" t="s">
        <v>481</v>
      </c>
      <c r="C403" s="83" t="s">
        <v>191</v>
      </c>
      <c r="D403" s="61" t="s">
        <v>29</v>
      </c>
      <c r="E403" s="16">
        <f t="shared" si="136"/>
        <v>0</v>
      </c>
      <c r="F403" s="1"/>
      <c r="G403" s="1"/>
      <c r="H403" s="1"/>
      <c r="I403" s="1"/>
      <c r="J403" s="1"/>
      <c r="K403" s="1"/>
    </row>
    <row r="404" spans="2:11" x14ac:dyDescent="0.2">
      <c r="B404" s="83" t="s">
        <v>257</v>
      </c>
      <c r="C404" s="83" t="s">
        <v>167</v>
      </c>
      <c r="D404" s="61" t="s">
        <v>29</v>
      </c>
      <c r="E404" s="16">
        <f t="shared" si="136"/>
        <v>1</v>
      </c>
      <c r="F404" s="43"/>
      <c r="G404" s="43"/>
      <c r="H404" s="43"/>
      <c r="I404" s="1">
        <v>1</v>
      </c>
      <c r="J404" s="1"/>
      <c r="K404" s="1"/>
    </row>
    <row r="405" spans="2:11" hidden="1" x14ac:dyDescent="0.2">
      <c r="B405" s="83" t="s">
        <v>257</v>
      </c>
      <c r="C405" s="83" t="s">
        <v>144</v>
      </c>
      <c r="D405" s="61" t="s">
        <v>29</v>
      </c>
      <c r="E405" s="16">
        <f t="shared" ref="E405:E436" si="137">SUM(F405:K405)</f>
        <v>0</v>
      </c>
      <c r="F405" s="43"/>
      <c r="G405" s="43"/>
      <c r="H405" s="43"/>
      <c r="I405" s="1"/>
      <c r="J405" s="1"/>
      <c r="K405" s="1"/>
    </row>
    <row r="406" spans="2:11" hidden="1" x14ac:dyDescent="0.2">
      <c r="B406" s="83" t="s">
        <v>257</v>
      </c>
      <c r="C406" s="83" t="s">
        <v>145</v>
      </c>
      <c r="D406" s="61" t="s">
        <v>29</v>
      </c>
      <c r="E406" s="16">
        <f t="shared" si="137"/>
        <v>0</v>
      </c>
      <c r="F406" s="43"/>
      <c r="G406" s="43"/>
      <c r="H406" s="43"/>
      <c r="I406" s="1"/>
      <c r="J406" s="1"/>
      <c r="K406" s="1"/>
    </row>
    <row r="407" spans="2:11" hidden="1" x14ac:dyDescent="0.2">
      <c r="B407" s="83" t="s">
        <v>257</v>
      </c>
      <c r="C407" s="83" t="s">
        <v>146</v>
      </c>
      <c r="D407" s="61" t="s">
        <v>29</v>
      </c>
      <c r="E407" s="16">
        <f t="shared" si="137"/>
        <v>0</v>
      </c>
      <c r="F407" s="43"/>
      <c r="G407" s="43"/>
      <c r="H407" s="43"/>
      <c r="I407" s="1"/>
      <c r="J407" s="1"/>
      <c r="K407" s="1"/>
    </row>
    <row r="408" spans="2:11" hidden="1" x14ac:dyDescent="0.2">
      <c r="B408" s="83" t="s">
        <v>257</v>
      </c>
      <c r="C408" s="83" t="s">
        <v>147</v>
      </c>
      <c r="D408" s="61" t="s">
        <v>29</v>
      </c>
      <c r="E408" s="16">
        <f t="shared" si="137"/>
        <v>0</v>
      </c>
      <c r="F408" s="43"/>
      <c r="G408" s="43"/>
      <c r="H408" s="43"/>
      <c r="I408" s="1"/>
      <c r="J408" s="1"/>
      <c r="K408" s="1"/>
    </row>
    <row r="409" spans="2:11" x14ac:dyDescent="0.2">
      <c r="B409" s="83" t="s">
        <v>544</v>
      </c>
      <c r="C409" s="83" t="s">
        <v>241</v>
      </c>
      <c r="D409" s="61" t="s">
        <v>252</v>
      </c>
      <c r="E409" s="16">
        <f t="shared" si="137"/>
        <v>5</v>
      </c>
      <c r="F409" s="43">
        <v>2</v>
      </c>
      <c r="G409" s="43">
        <v>2</v>
      </c>
      <c r="H409" s="43"/>
      <c r="I409" s="1">
        <v>1</v>
      </c>
      <c r="J409" s="1"/>
      <c r="K409" s="1"/>
    </row>
    <row r="410" spans="2:11" x14ac:dyDescent="0.2">
      <c r="B410" s="89" t="s">
        <v>544</v>
      </c>
      <c r="C410" s="89" t="s">
        <v>242</v>
      </c>
      <c r="D410" s="61" t="s">
        <v>252</v>
      </c>
      <c r="E410" s="16">
        <f t="shared" si="137"/>
        <v>1</v>
      </c>
      <c r="F410" s="43">
        <v>1</v>
      </c>
      <c r="G410" s="43"/>
      <c r="H410" s="43"/>
      <c r="I410" s="1"/>
      <c r="J410" s="1"/>
      <c r="K410" s="1"/>
    </row>
    <row r="411" spans="2:11" hidden="1" x14ac:dyDescent="0.2">
      <c r="B411" s="96" t="s">
        <v>631</v>
      </c>
      <c r="C411" s="96" t="s">
        <v>632</v>
      </c>
      <c r="D411" s="61" t="s">
        <v>252</v>
      </c>
      <c r="E411" s="16">
        <f t="shared" si="137"/>
        <v>0</v>
      </c>
      <c r="F411" s="43"/>
      <c r="G411" s="43"/>
      <c r="H411" s="43"/>
      <c r="I411" s="1"/>
      <c r="J411" s="1"/>
      <c r="K411" s="1"/>
    </row>
    <row r="412" spans="2:11" x14ac:dyDescent="0.2">
      <c r="B412" s="83" t="s">
        <v>260</v>
      </c>
      <c r="C412" s="83"/>
      <c r="D412" s="61" t="s">
        <v>261</v>
      </c>
      <c r="E412" s="16">
        <f t="shared" si="137"/>
        <v>7</v>
      </c>
      <c r="F412" s="43">
        <v>3</v>
      </c>
      <c r="G412" s="43">
        <v>2</v>
      </c>
      <c r="H412" s="43"/>
      <c r="I412" s="43">
        <v>2</v>
      </c>
      <c r="J412" s="126" t="s">
        <v>683</v>
      </c>
      <c r="K412" s="127"/>
    </row>
    <row r="413" spans="2:11" x14ac:dyDescent="0.2">
      <c r="B413" s="83" t="s">
        <v>262</v>
      </c>
      <c r="C413" s="83"/>
      <c r="D413" s="61" t="s">
        <v>29</v>
      </c>
      <c r="E413" s="16">
        <f t="shared" si="137"/>
        <v>3</v>
      </c>
      <c r="F413" s="43">
        <v>1</v>
      </c>
      <c r="G413" s="43">
        <v>1</v>
      </c>
      <c r="H413" s="1">
        <v>1</v>
      </c>
      <c r="I413" s="1"/>
      <c r="J413" s="1"/>
      <c r="K413" s="1"/>
    </row>
    <row r="414" spans="2:11" ht="12.75" hidden="1" customHeight="1" x14ac:dyDescent="0.2">
      <c r="B414" s="83" t="s">
        <v>263</v>
      </c>
      <c r="C414" s="83"/>
      <c r="D414" s="61" t="s">
        <v>29</v>
      </c>
      <c r="E414" s="16">
        <f t="shared" si="137"/>
        <v>0</v>
      </c>
      <c r="F414" s="43"/>
      <c r="G414" s="43"/>
      <c r="H414" s="1"/>
      <c r="I414" s="1"/>
      <c r="J414" s="1"/>
      <c r="K414" s="1"/>
    </row>
    <row r="415" spans="2:11" hidden="1" x14ac:dyDescent="0.2">
      <c r="B415" s="83" t="s">
        <v>264</v>
      </c>
      <c r="C415" s="83" t="s">
        <v>274</v>
      </c>
      <c r="D415" s="61" t="s">
        <v>29</v>
      </c>
      <c r="E415" s="16">
        <f t="shared" si="137"/>
        <v>0</v>
      </c>
      <c r="F415" s="43"/>
      <c r="G415" s="43"/>
      <c r="H415" s="1"/>
      <c r="I415" s="1"/>
      <c r="J415" s="1"/>
      <c r="K415" s="1"/>
    </row>
    <row r="416" spans="2:11" hidden="1" x14ac:dyDescent="0.2">
      <c r="B416" s="83" t="s">
        <v>277</v>
      </c>
      <c r="C416" s="83" t="s">
        <v>273</v>
      </c>
      <c r="D416" s="61" t="s">
        <v>29</v>
      </c>
      <c r="E416" s="16">
        <f t="shared" si="137"/>
        <v>0</v>
      </c>
      <c r="F416" s="43"/>
      <c r="G416" s="43"/>
      <c r="H416" s="1"/>
      <c r="I416" s="1"/>
      <c r="J416" s="1"/>
      <c r="K416" s="1"/>
    </row>
    <row r="417" spans="2:11" x14ac:dyDescent="0.2">
      <c r="B417" s="83" t="s">
        <v>277</v>
      </c>
      <c r="C417" s="83" t="s">
        <v>274</v>
      </c>
      <c r="D417" s="61" t="s">
        <v>29</v>
      </c>
      <c r="E417" s="16">
        <f t="shared" si="137"/>
        <v>1</v>
      </c>
      <c r="F417" s="43"/>
      <c r="G417" s="43">
        <v>1</v>
      </c>
      <c r="H417" s="1"/>
      <c r="I417" s="1"/>
      <c r="J417" s="1"/>
      <c r="K417" s="1"/>
    </row>
    <row r="418" spans="2:11" ht="13.5" customHeight="1" x14ac:dyDescent="0.2">
      <c r="B418" s="83" t="s">
        <v>277</v>
      </c>
      <c r="C418" s="83" t="s">
        <v>275</v>
      </c>
      <c r="D418" s="61" t="s">
        <v>29</v>
      </c>
      <c r="E418" s="16">
        <f t="shared" si="137"/>
        <v>2</v>
      </c>
      <c r="F418" s="43">
        <v>1</v>
      </c>
      <c r="G418" s="43"/>
      <c r="H418" s="1">
        <v>1</v>
      </c>
      <c r="I418" s="1"/>
      <c r="J418" s="1"/>
      <c r="K418" s="1"/>
    </row>
    <row r="419" spans="2:11" ht="13.5" hidden="1" customHeight="1" x14ac:dyDescent="0.2">
      <c r="B419" s="83" t="s">
        <v>277</v>
      </c>
      <c r="C419" s="83" t="s">
        <v>276</v>
      </c>
      <c r="D419" s="61" t="s">
        <v>29</v>
      </c>
      <c r="E419" s="16">
        <f t="shared" si="137"/>
        <v>0</v>
      </c>
      <c r="F419" s="43"/>
      <c r="G419" s="43"/>
      <c r="H419" s="1"/>
      <c r="I419" s="1"/>
      <c r="J419" s="1"/>
      <c r="K419" s="1"/>
    </row>
    <row r="420" spans="2:11" ht="13.5" hidden="1" customHeight="1" x14ac:dyDescent="0.2">
      <c r="B420" s="83" t="s">
        <v>277</v>
      </c>
      <c r="C420" s="83" t="s">
        <v>278</v>
      </c>
      <c r="D420" s="61" t="s">
        <v>29</v>
      </c>
      <c r="E420" s="16">
        <f t="shared" si="137"/>
        <v>0</v>
      </c>
      <c r="F420" s="43"/>
      <c r="G420" s="43"/>
      <c r="H420" s="1"/>
      <c r="I420" s="1"/>
      <c r="J420" s="1"/>
      <c r="K420" s="1"/>
    </row>
    <row r="421" spans="2:11" x14ac:dyDescent="0.2">
      <c r="B421" s="83" t="s">
        <v>265</v>
      </c>
      <c r="C421" s="83"/>
      <c r="D421" s="61" t="s">
        <v>29</v>
      </c>
      <c r="E421" s="16">
        <f t="shared" si="137"/>
        <v>3</v>
      </c>
      <c r="F421" s="43">
        <v>1</v>
      </c>
      <c r="G421" s="43">
        <v>1</v>
      </c>
      <c r="H421" s="1">
        <v>1</v>
      </c>
      <c r="I421" s="1"/>
      <c r="J421" s="1"/>
      <c r="K421" s="1"/>
    </row>
    <row r="422" spans="2:11" hidden="1" x14ac:dyDescent="0.2">
      <c r="B422" s="83" t="s">
        <v>266</v>
      </c>
      <c r="C422" s="83"/>
      <c r="D422" s="61" t="s">
        <v>29</v>
      </c>
      <c r="E422" s="16">
        <f t="shared" si="137"/>
        <v>0</v>
      </c>
      <c r="F422" s="43"/>
      <c r="G422" s="1"/>
      <c r="H422" s="1"/>
      <c r="I422" s="1"/>
      <c r="J422" s="1"/>
      <c r="K422" s="1"/>
    </row>
    <row r="423" spans="2:11" hidden="1" x14ac:dyDescent="0.2">
      <c r="B423" s="83" t="s">
        <v>437</v>
      </c>
      <c r="C423" s="83"/>
      <c r="D423" s="61" t="s">
        <v>252</v>
      </c>
      <c r="E423" s="16">
        <f t="shared" si="137"/>
        <v>0</v>
      </c>
      <c r="F423" s="20"/>
      <c r="G423" s="20"/>
      <c r="H423" s="20">
        <f t="shared" ref="H423:K423" si="138">+H422</f>
        <v>0</v>
      </c>
      <c r="I423" s="20">
        <f t="shared" si="138"/>
        <v>0</v>
      </c>
      <c r="J423" s="20">
        <f t="shared" si="138"/>
        <v>0</v>
      </c>
      <c r="K423" s="20">
        <f t="shared" si="138"/>
        <v>0</v>
      </c>
    </row>
    <row r="424" spans="2:11" hidden="1" x14ac:dyDescent="0.2">
      <c r="B424" s="83" t="s">
        <v>267</v>
      </c>
      <c r="C424" s="83" t="s">
        <v>268</v>
      </c>
      <c r="D424" s="61" t="s">
        <v>29</v>
      </c>
      <c r="E424" s="16">
        <f t="shared" si="137"/>
        <v>0</v>
      </c>
      <c r="F424" s="20"/>
      <c r="G424" s="20"/>
      <c r="H424" s="20"/>
      <c r="I424" s="20"/>
      <c r="J424" s="20"/>
      <c r="K424" s="20"/>
    </row>
    <row r="425" spans="2:11" hidden="1" x14ac:dyDescent="0.2">
      <c r="B425" s="83" t="s">
        <v>267</v>
      </c>
      <c r="C425" s="83" t="s">
        <v>269</v>
      </c>
      <c r="D425" s="61" t="s">
        <v>29</v>
      </c>
      <c r="E425" s="16">
        <f t="shared" si="137"/>
        <v>0</v>
      </c>
      <c r="F425" s="20"/>
      <c r="G425" s="20"/>
      <c r="H425" s="20"/>
      <c r="I425" s="20"/>
      <c r="J425" s="20"/>
      <c r="K425" s="20"/>
    </row>
    <row r="426" spans="2:11" hidden="1" x14ac:dyDescent="0.2">
      <c r="B426" s="83" t="s">
        <v>267</v>
      </c>
      <c r="C426" s="83" t="s">
        <v>270</v>
      </c>
      <c r="D426" s="61" t="s">
        <v>29</v>
      </c>
      <c r="E426" s="16">
        <f t="shared" si="137"/>
        <v>0</v>
      </c>
      <c r="F426" s="1"/>
      <c r="G426" s="1"/>
      <c r="H426" s="1"/>
      <c r="I426" s="1"/>
      <c r="J426" s="1"/>
      <c r="K426" s="1"/>
    </row>
    <row r="427" spans="2:11" hidden="1" x14ac:dyDescent="0.2">
      <c r="B427" s="83" t="s">
        <v>267</v>
      </c>
      <c r="C427" s="83" t="s">
        <v>271</v>
      </c>
      <c r="D427" s="61" t="s">
        <v>29</v>
      </c>
      <c r="E427" s="16">
        <f t="shared" si="137"/>
        <v>0</v>
      </c>
      <c r="F427" s="1"/>
      <c r="G427" s="1">
        <f>G423*2+G430</f>
        <v>0</v>
      </c>
      <c r="H427" s="1">
        <f t="shared" ref="H427:K427" si="139">H423*2+H430</f>
        <v>0</v>
      </c>
      <c r="I427" s="1">
        <f t="shared" si="139"/>
        <v>0</v>
      </c>
      <c r="J427" s="1">
        <f t="shared" si="139"/>
        <v>0</v>
      </c>
      <c r="K427" s="1">
        <f t="shared" si="139"/>
        <v>0</v>
      </c>
    </row>
    <row r="428" spans="2:11" hidden="1" x14ac:dyDescent="0.2">
      <c r="B428" s="83" t="s">
        <v>267</v>
      </c>
      <c r="C428" s="83" t="s">
        <v>272</v>
      </c>
      <c r="D428" s="61" t="s">
        <v>29</v>
      </c>
      <c r="E428" s="16">
        <f t="shared" si="137"/>
        <v>0</v>
      </c>
      <c r="F428" s="1"/>
      <c r="G428" s="1"/>
      <c r="H428" s="1"/>
      <c r="I428" s="1"/>
      <c r="J428" s="1"/>
      <c r="K428" s="1"/>
    </row>
    <row r="429" spans="2:11" hidden="1" x14ac:dyDescent="0.2">
      <c r="B429" s="83" t="s">
        <v>287</v>
      </c>
      <c r="C429" s="83" t="s">
        <v>241</v>
      </c>
      <c r="D429" s="84" t="s">
        <v>252</v>
      </c>
      <c r="E429" s="16">
        <f t="shared" si="137"/>
        <v>0</v>
      </c>
      <c r="F429" s="1"/>
      <c r="G429" s="1"/>
      <c r="H429" s="1"/>
      <c r="I429" s="1"/>
      <c r="J429" s="1"/>
      <c r="K429" s="1"/>
    </row>
    <row r="430" spans="2:11" hidden="1" x14ac:dyDescent="0.2">
      <c r="B430" s="83" t="s">
        <v>287</v>
      </c>
      <c r="C430" s="83" t="s">
        <v>243</v>
      </c>
      <c r="D430" s="84" t="s">
        <v>252</v>
      </c>
      <c r="E430" s="16">
        <f t="shared" si="137"/>
        <v>0</v>
      </c>
      <c r="F430" s="1"/>
      <c r="G430" s="1"/>
      <c r="H430" s="1"/>
      <c r="I430" s="1"/>
      <c r="J430" s="1"/>
      <c r="K430" s="1"/>
    </row>
    <row r="431" spans="2:11" hidden="1" x14ac:dyDescent="0.2">
      <c r="B431" s="89" t="s">
        <v>287</v>
      </c>
      <c r="C431" s="89" t="s">
        <v>244</v>
      </c>
      <c r="D431" s="90" t="s">
        <v>252</v>
      </c>
      <c r="E431" s="16">
        <f t="shared" si="137"/>
        <v>0</v>
      </c>
      <c r="F431" s="1"/>
      <c r="G431" s="1"/>
      <c r="H431" s="1"/>
      <c r="I431" s="1"/>
      <c r="J431" s="1"/>
      <c r="K431" s="1"/>
    </row>
    <row r="432" spans="2:11" hidden="1" x14ac:dyDescent="0.2">
      <c r="B432" s="89" t="s">
        <v>610</v>
      </c>
      <c r="C432" s="89" t="s">
        <v>244</v>
      </c>
      <c r="D432" s="90" t="s">
        <v>252</v>
      </c>
      <c r="E432" s="16">
        <f t="shared" si="137"/>
        <v>0</v>
      </c>
      <c r="F432" s="1"/>
      <c r="G432" s="1"/>
      <c r="H432" s="1"/>
      <c r="I432" s="1"/>
      <c r="J432" s="1"/>
      <c r="K432" s="1"/>
    </row>
    <row r="433" spans="2:11" hidden="1" x14ac:dyDescent="0.2">
      <c r="B433" s="83" t="s">
        <v>549</v>
      </c>
      <c r="C433" s="83" t="s">
        <v>240</v>
      </c>
      <c r="D433" s="84" t="s">
        <v>252</v>
      </c>
      <c r="E433" s="16">
        <f t="shared" si="137"/>
        <v>0</v>
      </c>
      <c r="F433" s="1"/>
      <c r="G433" s="1"/>
      <c r="H433" s="1"/>
      <c r="I433" s="1"/>
      <c r="J433" s="1"/>
      <c r="K433" s="1"/>
    </row>
    <row r="434" spans="2:11" hidden="1" x14ac:dyDescent="0.2">
      <c r="B434" s="89" t="s">
        <v>549</v>
      </c>
      <c r="C434" s="89" t="s">
        <v>244</v>
      </c>
      <c r="D434" s="90" t="s">
        <v>252</v>
      </c>
      <c r="E434" s="16">
        <f t="shared" si="137"/>
        <v>0</v>
      </c>
      <c r="F434" s="1"/>
      <c r="G434" s="1"/>
      <c r="H434" s="1"/>
      <c r="I434" s="1"/>
      <c r="J434" s="1"/>
      <c r="K434" s="1"/>
    </row>
    <row r="435" spans="2:11" x14ac:dyDescent="0.2">
      <c r="B435" s="12" t="s">
        <v>152</v>
      </c>
      <c r="C435" s="12"/>
      <c r="D435" s="13"/>
      <c r="E435" s="14"/>
      <c r="F435" s="14"/>
      <c r="G435" s="14"/>
      <c r="H435" s="14"/>
      <c r="I435" s="14"/>
      <c r="J435" s="14"/>
      <c r="K435" s="14"/>
    </row>
    <row r="436" spans="2:11" hidden="1" x14ac:dyDescent="0.2">
      <c r="B436" s="83" t="s">
        <v>288</v>
      </c>
      <c r="C436" s="83" t="s">
        <v>185</v>
      </c>
      <c r="D436" s="84" t="s">
        <v>279</v>
      </c>
      <c r="E436" s="16">
        <f t="shared" ref="E436:E467" si="140">SUM(F436:K436)</f>
        <v>0</v>
      </c>
      <c r="F436" s="16">
        <f t="shared" ref="F436:K445" si="141">+F373</f>
        <v>0</v>
      </c>
      <c r="G436" s="16">
        <f t="shared" si="141"/>
        <v>0</v>
      </c>
      <c r="H436" s="16">
        <f t="shared" si="141"/>
        <v>0</v>
      </c>
      <c r="I436" s="16">
        <f t="shared" si="141"/>
        <v>0</v>
      </c>
      <c r="J436" s="16">
        <f t="shared" si="141"/>
        <v>0</v>
      </c>
      <c r="K436" s="16">
        <f t="shared" si="141"/>
        <v>0</v>
      </c>
    </row>
    <row r="437" spans="2:11" hidden="1" x14ac:dyDescent="0.2">
      <c r="B437" s="83" t="s">
        <v>288</v>
      </c>
      <c r="C437" s="83" t="s">
        <v>187</v>
      </c>
      <c r="D437" s="84" t="s">
        <v>279</v>
      </c>
      <c r="E437" s="16">
        <f t="shared" si="140"/>
        <v>0</v>
      </c>
      <c r="F437" s="16">
        <f t="shared" si="141"/>
        <v>0</v>
      </c>
      <c r="G437" s="16">
        <f t="shared" si="141"/>
        <v>0</v>
      </c>
      <c r="H437" s="16">
        <f t="shared" si="141"/>
        <v>0</v>
      </c>
      <c r="I437" s="16">
        <f t="shared" si="141"/>
        <v>0</v>
      </c>
      <c r="J437" s="16">
        <f t="shared" si="141"/>
        <v>0</v>
      </c>
      <c r="K437" s="16">
        <f t="shared" si="141"/>
        <v>0</v>
      </c>
    </row>
    <row r="438" spans="2:11" hidden="1" x14ac:dyDescent="0.2">
      <c r="B438" s="83" t="s">
        <v>288</v>
      </c>
      <c r="C438" s="83" t="s">
        <v>188</v>
      </c>
      <c r="D438" s="84" t="s">
        <v>279</v>
      </c>
      <c r="E438" s="16">
        <f t="shared" si="140"/>
        <v>0</v>
      </c>
      <c r="F438" s="16">
        <f t="shared" si="141"/>
        <v>0</v>
      </c>
      <c r="G438" s="16">
        <f t="shared" si="141"/>
        <v>0</v>
      </c>
      <c r="H438" s="16">
        <f t="shared" si="141"/>
        <v>0</v>
      </c>
      <c r="I438" s="16">
        <f t="shared" si="141"/>
        <v>0</v>
      </c>
      <c r="J438" s="16">
        <f t="shared" si="141"/>
        <v>0</v>
      </c>
      <c r="K438" s="16">
        <f t="shared" si="141"/>
        <v>0</v>
      </c>
    </row>
    <row r="439" spans="2:11" hidden="1" x14ac:dyDescent="0.2">
      <c r="B439" s="83" t="s">
        <v>288</v>
      </c>
      <c r="C439" s="83" t="s">
        <v>189</v>
      </c>
      <c r="D439" s="84" t="s">
        <v>279</v>
      </c>
      <c r="E439" s="16">
        <f t="shared" si="140"/>
        <v>0</v>
      </c>
      <c r="F439" s="16">
        <f t="shared" si="141"/>
        <v>0</v>
      </c>
      <c r="G439" s="16">
        <f t="shared" si="141"/>
        <v>0</v>
      </c>
      <c r="H439" s="16">
        <f t="shared" si="141"/>
        <v>0</v>
      </c>
      <c r="I439" s="16">
        <f t="shared" si="141"/>
        <v>0</v>
      </c>
      <c r="J439" s="16">
        <f t="shared" si="141"/>
        <v>0</v>
      </c>
      <c r="K439" s="16">
        <f t="shared" si="141"/>
        <v>0</v>
      </c>
    </row>
    <row r="440" spans="2:11" hidden="1" x14ac:dyDescent="0.2">
      <c r="B440" s="83" t="s">
        <v>288</v>
      </c>
      <c r="C440" s="83" t="s">
        <v>190</v>
      </c>
      <c r="D440" s="84" t="s">
        <v>279</v>
      </c>
      <c r="E440" s="16">
        <f t="shared" si="140"/>
        <v>0</v>
      </c>
      <c r="F440" s="16">
        <f t="shared" si="141"/>
        <v>0</v>
      </c>
      <c r="G440" s="16">
        <f t="shared" si="141"/>
        <v>0</v>
      </c>
      <c r="H440" s="16">
        <f t="shared" si="141"/>
        <v>0</v>
      </c>
      <c r="I440" s="16">
        <f t="shared" si="141"/>
        <v>0</v>
      </c>
      <c r="J440" s="16">
        <f t="shared" si="141"/>
        <v>0</v>
      </c>
      <c r="K440" s="16">
        <f t="shared" si="141"/>
        <v>0</v>
      </c>
    </row>
    <row r="441" spans="2:11" hidden="1" x14ac:dyDescent="0.2">
      <c r="B441" s="83" t="s">
        <v>288</v>
      </c>
      <c r="C441" s="83" t="s">
        <v>191</v>
      </c>
      <c r="D441" s="84" t="s">
        <v>279</v>
      </c>
      <c r="E441" s="16">
        <f t="shared" si="140"/>
        <v>0</v>
      </c>
      <c r="F441" s="16">
        <f t="shared" si="141"/>
        <v>0</v>
      </c>
      <c r="G441" s="16">
        <f t="shared" si="141"/>
        <v>0</v>
      </c>
      <c r="H441" s="16">
        <f t="shared" si="141"/>
        <v>0</v>
      </c>
      <c r="I441" s="16">
        <f t="shared" si="141"/>
        <v>0</v>
      </c>
      <c r="J441" s="16">
        <f t="shared" si="141"/>
        <v>0</v>
      </c>
      <c r="K441" s="16">
        <f t="shared" si="141"/>
        <v>0</v>
      </c>
    </row>
    <row r="442" spans="2:11" hidden="1" x14ac:dyDescent="0.2">
      <c r="B442" s="83" t="s">
        <v>288</v>
      </c>
      <c r="C442" s="83" t="s">
        <v>192</v>
      </c>
      <c r="D442" s="84" t="s">
        <v>279</v>
      </c>
      <c r="E442" s="16">
        <f t="shared" si="140"/>
        <v>0</v>
      </c>
      <c r="F442" s="16">
        <f t="shared" si="141"/>
        <v>0</v>
      </c>
      <c r="G442" s="16">
        <f t="shared" si="141"/>
        <v>0</v>
      </c>
      <c r="H442" s="16">
        <f t="shared" si="141"/>
        <v>0</v>
      </c>
      <c r="I442" s="16">
        <f t="shared" si="141"/>
        <v>0</v>
      </c>
      <c r="J442" s="16">
        <f t="shared" si="141"/>
        <v>0</v>
      </c>
      <c r="K442" s="16">
        <f t="shared" si="141"/>
        <v>0</v>
      </c>
    </row>
    <row r="443" spans="2:11" hidden="1" x14ac:dyDescent="0.2">
      <c r="B443" s="83" t="s">
        <v>288</v>
      </c>
      <c r="C443" s="83" t="s">
        <v>193</v>
      </c>
      <c r="D443" s="84" t="s">
        <v>279</v>
      </c>
      <c r="E443" s="16">
        <f t="shared" si="140"/>
        <v>0</v>
      </c>
      <c r="F443" s="16">
        <f t="shared" si="141"/>
        <v>0</v>
      </c>
      <c r="G443" s="16">
        <f t="shared" si="141"/>
        <v>0</v>
      </c>
      <c r="H443" s="16">
        <f t="shared" si="141"/>
        <v>0</v>
      </c>
      <c r="I443" s="16">
        <f t="shared" si="141"/>
        <v>0</v>
      </c>
      <c r="J443" s="16">
        <f t="shared" si="141"/>
        <v>0</v>
      </c>
      <c r="K443" s="16">
        <f t="shared" si="141"/>
        <v>0</v>
      </c>
    </row>
    <row r="444" spans="2:11" hidden="1" x14ac:dyDescent="0.2">
      <c r="B444" s="83" t="s">
        <v>288</v>
      </c>
      <c r="C444" s="83" t="s">
        <v>194</v>
      </c>
      <c r="D444" s="84" t="s">
        <v>279</v>
      </c>
      <c r="E444" s="16">
        <f t="shared" si="140"/>
        <v>0</v>
      </c>
      <c r="F444" s="16">
        <f t="shared" si="141"/>
        <v>0</v>
      </c>
      <c r="G444" s="16">
        <f t="shared" si="141"/>
        <v>0</v>
      </c>
      <c r="H444" s="16">
        <f t="shared" si="141"/>
        <v>0</v>
      </c>
      <c r="I444" s="16">
        <f t="shared" si="141"/>
        <v>0</v>
      </c>
      <c r="J444" s="16">
        <f t="shared" si="141"/>
        <v>0</v>
      </c>
      <c r="K444" s="16">
        <f t="shared" si="141"/>
        <v>0</v>
      </c>
    </row>
    <row r="445" spans="2:11" hidden="1" x14ac:dyDescent="0.2">
      <c r="B445" s="83" t="s">
        <v>288</v>
      </c>
      <c r="C445" s="83" t="s">
        <v>195</v>
      </c>
      <c r="D445" s="84" t="s">
        <v>279</v>
      </c>
      <c r="E445" s="16">
        <f t="shared" si="140"/>
        <v>0</v>
      </c>
      <c r="F445" s="16">
        <f t="shared" si="141"/>
        <v>0</v>
      </c>
      <c r="G445" s="16">
        <f t="shared" si="141"/>
        <v>0</v>
      </c>
      <c r="H445" s="16">
        <f t="shared" si="141"/>
        <v>0</v>
      </c>
      <c r="I445" s="16">
        <f t="shared" si="141"/>
        <v>0</v>
      </c>
      <c r="J445" s="16">
        <f t="shared" si="141"/>
        <v>0</v>
      </c>
      <c r="K445" s="16">
        <f t="shared" si="141"/>
        <v>0</v>
      </c>
    </row>
    <row r="446" spans="2:11" hidden="1" x14ac:dyDescent="0.2">
      <c r="B446" s="83" t="s">
        <v>292</v>
      </c>
      <c r="C446" s="83" t="s">
        <v>185</v>
      </c>
      <c r="D446" s="84" t="s">
        <v>279</v>
      </c>
      <c r="E446" s="16">
        <f t="shared" si="140"/>
        <v>0</v>
      </c>
      <c r="F446" s="16">
        <f>+F393</f>
        <v>0</v>
      </c>
      <c r="G446" s="16">
        <f>+G393</f>
        <v>0</v>
      </c>
      <c r="H446" s="16">
        <f t="shared" ref="H446:K455" si="142">+G393</f>
        <v>0</v>
      </c>
      <c r="I446" s="16">
        <f t="shared" si="142"/>
        <v>0</v>
      </c>
      <c r="J446" s="16">
        <f t="shared" si="142"/>
        <v>0</v>
      </c>
      <c r="K446" s="16">
        <f t="shared" si="142"/>
        <v>0</v>
      </c>
    </row>
    <row r="447" spans="2:11" hidden="1" x14ac:dyDescent="0.2">
      <c r="B447" s="83" t="s">
        <v>292</v>
      </c>
      <c r="C447" s="83" t="s">
        <v>187</v>
      </c>
      <c r="D447" s="84" t="s">
        <v>279</v>
      </c>
      <c r="E447" s="16">
        <f t="shared" si="140"/>
        <v>0</v>
      </c>
      <c r="F447" s="16">
        <f t="shared" ref="F447:G455" si="143">+F394</f>
        <v>0</v>
      </c>
      <c r="G447" s="16">
        <f>+G394</f>
        <v>0</v>
      </c>
      <c r="H447" s="16">
        <f t="shared" si="142"/>
        <v>0</v>
      </c>
      <c r="I447" s="16">
        <f t="shared" si="142"/>
        <v>0</v>
      </c>
      <c r="J447" s="16">
        <f t="shared" si="142"/>
        <v>0</v>
      </c>
      <c r="K447" s="16">
        <f t="shared" si="142"/>
        <v>0</v>
      </c>
    </row>
    <row r="448" spans="2:11" hidden="1" x14ac:dyDescent="0.2">
      <c r="B448" s="83" t="s">
        <v>292</v>
      </c>
      <c r="C448" s="83" t="s">
        <v>188</v>
      </c>
      <c r="D448" s="84" t="s">
        <v>279</v>
      </c>
      <c r="E448" s="16">
        <f t="shared" si="140"/>
        <v>0</v>
      </c>
      <c r="F448" s="16">
        <f t="shared" si="143"/>
        <v>0</v>
      </c>
      <c r="G448" s="16">
        <f t="shared" si="143"/>
        <v>0</v>
      </c>
      <c r="H448" s="16">
        <f t="shared" si="142"/>
        <v>0</v>
      </c>
      <c r="I448" s="16">
        <f t="shared" si="142"/>
        <v>0</v>
      </c>
      <c r="J448" s="16">
        <f t="shared" si="142"/>
        <v>0</v>
      </c>
      <c r="K448" s="16">
        <f t="shared" si="142"/>
        <v>0</v>
      </c>
    </row>
    <row r="449" spans="2:11" hidden="1" x14ac:dyDescent="0.2">
      <c r="B449" s="83" t="s">
        <v>292</v>
      </c>
      <c r="C449" s="83" t="s">
        <v>189</v>
      </c>
      <c r="D449" s="84" t="s">
        <v>279</v>
      </c>
      <c r="E449" s="16">
        <f t="shared" si="140"/>
        <v>0</v>
      </c>
      <c r="F449" s="16">
        <f t="shared" si="143"/>
        <v>0</v>
      </c>
      <c r="G449" s="16">
        <f t="shared" si="143"/>
        <v>0</v>
      </c>
      <c r="H449" s="16">
        <f t="shared" si="142"/>
        <v>0</v>
      </c>
      <c r="I449" s="16">
        <f t="shared" si="142"/>
        <v>0</v>
      </c>
      <c r="J449" s="16">
        <f t="shared" si="142"/>
        <v>0</v>
      </c>
      <c r="K449" s="16">
        <f t="shared" si="142"/>
        <v>0</v>
      </c>
    </row>
    <row r="450" spans="2:11" hidden="1" x14ac:dyDescent="0.2">
      <c r="B450" s="83" t="s">
        <v>292</v>
      </c>
      <c r="C450" s="83" t="s">
        <v>190</v>
      </c>
      <c r="D450" s="84" t="s">
        <v>279</v>
      </c>
      <c r="E450" s="16">
        <f t="shared" si="140"/>
        <v>0</v>
      </c>
      <c r="F450" s="16">
        <f t="shared" si="143"/>
        <v>0</v>
      </c>
      <c r="G450" s="16">
        <f t="shared" si="143"/>
        <v>0</v>
      </c>
      <c r="H450" s="16">
        <f t="shared" si="142"/>
        <v>0</v>
      </c>
      <c r="I450" s="16">
        <f t="shared" si="142"/>
        <v>0</v>
      </c>
      <c r="J450" s="16">
        <f t="shared" si="142"/>
        <v>0</v>
      </c>
      <c r="K450" s="16">
        <f t="shared" si="142"/>
        <v>0</v>
      </c>
    </row>
    <row r="451" spans="2:11" hidden="1" x14ac:dyDescent="0.2">
      <c r="B451" s="83" t="s">
        <v>292</v>
      </c>
      <c r="C451" s="83" t="s">
        <v>191</v>
      </c>
      <c r="D451" s="84" t="s">
        <v>279</v>
      </c>
      <c r="E451" s="16">
        <f t="shared" si="140"/>
        <v>0</v>
      </c>
      <c r="F451" s="16">
        <f t="shared" si="143"/>
        <v>0</v>
      </c>
      <c r="G451" s="16">
        <f t="shared" si="143"/>
        <v>0</v>
      </c>
      <c r="H451" s="16">
        <f t="shared" si="142"/>
        <v>0</v>
      </c>
      <c r="I451" s="16">
        <f t="shared" si="142"/>
        <v>0</v>
      </c>
      <c r="J451" s="16">
        <f t="shared" si="142"/>
        <v>0</v>
      </c>
      <c r="K451" s="16">
        <f t="shared" si="142"/>
        <v>0</v>
      </c>
    </row>
    <row r="452" spans="2:11" hidden="1" x14ac:dyDescent="0.2">
      <c r="B452" s="83" t="s">
        <v>292</v>
      </c>
      <c r="C452" s="83" t="s">
        <v>192</v>
      </c>
      <c r="D452" s="84" t="s">
        <v>279</v>
      </c>
      <c r="E452" s="16">
        <f t="shared" si="140"/>
        <v>0</v>
      </c>
      <c r="F452" s="16">
        <f t="shared" si="143"/>
        <v>0</v>
      </c>
      <c r="G452" s="16">
        <f t="shared" si="143"/>
        <v>0</v>
      </c>
      <c r="H452" s="16">
        <f t="shared" si="142"/>
        <v>0</v>
      </c>
      <c r="I452" s="16">
        <f t="shared" si="142"/>
        <v>0</v>
      </c>
      <c r="J452" s="16">
        <f t="shared" si="142"/>
        <v>0</v>
      </c>
      <c r="K452" s="16">
        <f t="shared" si="142"/>
        <v>0</v>
      </c>
    </row>
    <row r="453" spans="2:11" hidden="1" x14ac:dyDescent="0.2">
      <c r="B453" s="83" t="s">
        <v>292</v>
      </c>
      <c r="C453" s="83" t="s">
        <v>193</v>
      </c>
      <c r="D453" s="84" t="s">
        <v>279</v>
      </c>
      <c r="E453" s="16">
        <f t="shared" si="140"/>
        <v>0</v>
      </c>
      <c r="F453" s="16">
        <f t="shared" si="143"/>
        <v>0</v>
      </c>
      <c r="G453" s="16">
        <f t="shared" si="143"/>
        <v>0</v>
      </c>
      <c r="H453" s="16">
        <f t="shared" si="142"/>
        <v>0</v>
      </c>
      <c r="I453" s="16">
        <f t="shared" si="142"/>
        <v>0</v>
      </c>
      <c r="J453" s="16">
        <f t="shared" si="142"/>
        <v>0</v>
      </c>
      <c r="K453" s="16">
        <f t="shared" si="142"/>
        <v>0</v>
      </c>
    </row>
    <row r="454" spans="2:11" hidden="1" x14ac:dyDescent="0.2">
      <c r="B454" s="83" t="s">
        <v>292</v>
      </c>
      <c r="C454" s="83" t="s">
        <v>194</v>
      </c>
      <c r="D454" s="84" t="s">
        <v>279</v>
      </c>
      <c r="E454" s="16">
        <f t="shared" si="140"/>
        <v>0</v>
      </c>
      <c r="F454" s="16">
        <f t="shared" si="143"/>
        <v>0</v>
      </c>
      <c r="G454" s="16">
        <f t="shared" si="143"/>
        <v>0</v>
      </c>
      <c r="H454" s="16">
        <f t="shared" si="142"/>
        <v>0</v>
      </c>
      <c r="I454" s="16">
        <f t="shared" si="142"/>
        <v>0</v>
      </c>
      <c r="J454" s="16">
        <f t="shared" si="142"/>
        <v>0</v>
      </c>
      <c r="K454" s="16">
        <f t="shared" si="142"/>
        <v>0</v>
      </c>
    </row>
    <row r="455" spans="2:11" hidden="1" x14ac:dyDescent="0.2">
      <c r="B455" s="83" t="s">
        <v>292</v>
      </c>
      <c r="C455" s="83" t="s">
        <v>195</v>
      </c>
      <c r="D455" s="84" t="s">
        <v>279</v>
      </c>
      <c r="E455" s="16">
        <f t="shared" si="140"/>
        <v>0</v>
      </c>
      <c r="F455" s="16">
        <f t="shared" si="143"/>
        <v>0</v>
      </c>
      <c r="G455" s="16">
        <f t="shared" si="143"/>
        <v>0</v>
      </c>
      <c r="H455" s="16">
        <f t="shared" si="142"/>
        <v>0</v>
      </c>
      <c r="I455" s="16">
        <f t="shared" si="142"/>
        <v>0</v>
      </c>
      <c r="J455" s="16">
        <f t="shared" si="142"/>
        <v>0</v>
      </c>
      <c r="K455" s="16">
        <f t="shared" si="142"/>
        <v>0</v>
      </c>
    </row>
    <row r="456" spans="2:11" hidden="1" x14ac:dyDescent="0.2">
      <c r="B456" s="83" t="s">
        <v>293</v>
      </c>
      <c r="C456" s="83" t="s">
        <v>185</v>
      </c>
      <c r="D456" s="84" t="s">
        <v>279</v>
      </c>
      <c r="E456" s="16">
        <f t="shared" si="140"/>
        <v>0</v>
      </c>
      <c r="F456" s="16">
        <f t="shared" ref="F456:K457" si="144">+F383</f>
        <v>0</v>
      </c>
      <c r="G456" s="16">
        <f t="shared" si="144"/>
        <v>0</v>
      </c>
      <c r="H456" s="16">
        <f t="shared" si="144"/>
        <v>0</v>
      </c>
      <c r="I456" s="16">
        <f t="shared" si="144"/>
        <v>0</v>
      </c>
      <c r="J456" s="16">
        <f t="shared" si="144"/>
        <v>0</v>
      </c>
      <c r="K456" s="16">
        <f t="shared" si="144"/>
        <v>0</v>
      </c>
    </row>
    <row r="457" spans="2:11" hidden="1" x14ac:dyDescent="0.2">
      <c r="B457" s="83" t="s">
        <v>293</v>
      </c>
      <c r="C457" s="83" t="s">
        <v>187</v>
      </c>
      <c r="D457" s="84" t="s">
        <v>279</v>
      </c>
      <c r="E457" s="16">
        <f t="shared" si="140"/>
        <v>0</v>
      </c>
      <c r="F457" s="16">
        <f t="shared" si="144"/>
        <v>0</v>
      </c>
      <c r="G457" s="16">
        <f t="shared" si="144"/>
        <v>0</v>
      </c>
      <c r="H457" s="16">
        <f t="shared" si="144"/>
        <v>0</v>
      </c>
      <c r="I457" s="16">
        <f t="shared" si="144"/>
        <v>0</v>
      </c>
      <c r="J457" s="16">
        <f t="shared" si="144"/>
        <v>0</v>
      </c>
      <c r="K457" s="16">
        <f t="shared" si="144"/>
        <v>0</v>
      </c>
    </row>
    <row r="458" spans="2:11" hidden="1" x14ac:dyDescent="0.2">
      <c r="B458" s="83" t="s">
        <v>293</v>
      </c>
      <c r="C458" s="83" t="s">
        <v>188</v>
      </c>
      <c r="D458" s="84" t="s">
        <v>279</v>
      </c>
      <c r="E458" s="16">
        <f t="shared" si="140"/>
        <v>0</v>
      </c>
      <c r="F458" s="16" t="s">
        <v>480</v>
      </c>
      <c r="G458" s="16">
        <f t="shared" ref="G458:K465" si="145">+G385</f>
        <v>0</v>
      </c>
      <c r="H458" s="16">
        <f t="shared" si="145"/>
        <v>0</v>
      </c>
      <c r="I458" s="16">
        <f t="shared" si="145"/>
        <v>0</v>
      </c>
      <c r="J458" s="16">
        <f t="shared" si="145"/>
        <v>0</v>
      </c>
      <c r="K458" s="16">
        <f t="shared" si="145"/>
        <v>0</v>
      </c>
    </row>
    <row r="459" spans="2:11" hidden="1" x14ac:dyDescent="0.2">
      <c r="B459" s="83" t="s">
        <v>293</v>
      </c>
      <c r="C459" s="83" t="s">
        <v>189</v>
      </c>
      <c r="D459" s="84" t="s">
        <v>279</v>
      </c>
      <c r="E459" s="16">
        <f t="shared" si="140"/>
        <v>0</v>
      </c>
      <c r="F459" s="16">
        <f t="shared" ref="F459:F465" si="146">+F386</f>
        <v>0</v>
      </c>
      <c r="G459" s="16">
        <f t="shared" si="145"/>
        <v>0</v>
      </c>
      <c r="H459" s="16">
        <f t="shared" si="145"/>
        <v>0</v>
      </c>
      <c r="I459" s="16">
        <f t="shared" si="145"/>
        <v>0</v>
      </c>
      <c r="J459" s="16">
        <f t="shared" si="145"/>
        <v>0</v>
      </c>
      <c r="K459" s="16">
        <f t="shared" si="145"/>
        <v>0</v>
      </c>
    </row>
    <row r="460" spans="2:11" hidden="1" x14ac:dyDescent="0.2">
      <c r="B460" s="83" t="s">
        <v>293</v>
      </c>
      <c r="C460" s="83" t="s">
        <v>190</v>
      </c>
      <c r="D460" s="84" t="s">
        <v>279</v>
      </c>
      <c r="E460" s="16">
        <f t="shared" si="140"/>
        <v>0</v>
      </c>
      <c r="F460" s="16">
        <f t="shared" si="146"/>
        <v>0</v>
      </c>
      <c r="G460" s="16">
        <f t="shared" si="145"/>
        <v>0</v>
      </c>
      <c r="H460" s="16">
        <f t="shared" si="145"/>
        <v>0</v>
      </c>
      <c r="I460" s="16">
        <f t="shared" si="145"/>
        <v>0</v>
      </c>
      <c r="J460" s="16">
        <f t="shared" si="145"/>
        <v>0</v>
      </c>
      <c r="K460" s="16">
        <f t="shared" si="145"/>
        <v>0</v>
      </c>
    </row>
    <row r="461" spans="2:11" hidden="1" x14ac:dyDescent="0.2">
      <c r="B461" s="83" t="s">
        <v>293</v>
      </c>
      <c r="C461" s="83" t="s">
        <v>191</v>
      </c>
      <c r="D461" s="84" t="s">
        <v>279</v>
      </c>
      <c r="E461" s="16">
        <f t="shared" si="140"/>
        <v>0</v>
      </c>
      <c r="F461" s="16">
        <f t="shared" si="146"/>
        <v>0</v>
      </c>
      <c r="G461" s="16">
        <f t="shared" si="145"/>
        <v>0</v>
      </c>
      <c r="H461" s="16">
        <f t="shared" si="145"/>
        <v>0</v>
      </c>
      <c r="I461" s="16">
        <f t="shared" si="145"/>
        <v>0</v>
      </c>
      <c r="J461" s="16">
        <f t="shared" si="145"/>
        <v>0</v>
      </c>
      <c r="K461" s="16">
        <f t="shared" si="145"/>
        <v>0</v>
      </c>
    </row>
    <row r="462" spans="2:11" hidden="1" x14ac:dyDescent="0.2">
      <c r="B462" s="83" t="s">
        <v>293</v>
      </c>
      <c r="C462" s="83" t="s">
        <v>192</v>
      </c>
      <c r="D462" s="84" t="s">
        <v>279</v>
      </c>
      <c r="E462" s="16">
        <f t="shared" si="140"/>
        <v>0</v>
      </c>
      <c r="F462" s="16">
        <f t="shared" si="146"/>
        <v>0</v>
      </c>
      <c r="G462" s="16">
        <f t="shared" si="145"/>
        <v>0</v>
      </c>
      <c r="H462" s="16">
        <f t="shared" si="145"/>
        <v>0</v>
      </c>
      <c r="I462" s="16">
        <f t="shared" si="145"/>
        <v>0</v>
      </c>
      <c r="J462" s="16">
        <f t="shared" si="145"/>
        <v>0</v>
      </c>
      <c r="K462" s="16">
        <f t="shared" si="145"/>
        <v>0</v>
      </c>
    </row>
    <row r="463" spans="2:11" hidden="1" x14ac:dyDescent="0.2">
      <c r="B463" s="83" t="s">
        <v>293</v>
      </c>
      <c r="C463" s="83" t="s">
        <v>193</v>
      </c>
      <c r="D463" s="84" t="s">
        <v>279</v>
      </c>
      <c r="E463" s="16">
        <f t="shared" si="140"/>
        <v>0</v>
      </c>
      <c r="F463" s="16">
        <f t="shared" si="146"/>
        <v>0</v>
      </c>
      <c r="G463" s="16">
        <f t="shared" si="145"/>
        <v>0</v>
      </c>
      <c r="H463" s="16">
        <f t="shared" si="145"/>
        <v>0</v>
      </c>
      <c r="I463" s="16">
        <f t="shared" si="145"/>
        <v>0</v>
      </c>
      <c r="J463" s="16">
        <f t="shared" si="145"/>
        <v>0</v>
      </c>
      <c r="K463" s="16">
        <f t="shared" si="145"/>
        <v>0</v>
      </c>
    </row>
    <row r="464" spans="2:11" hidden="1" x14ac:dyDescent="0.2">
      <c r="B464" s="83" t="s">
        <v>293</v>
      </c>
      <c r="C464" s="83" t="s">
        <v>194</v>
      </c>
      <c r="D464" s="84" t="s">
        <v>279</v>
      </c>
      <c r="E464" s="16">
        <f t="shared" si="140"/>
        <v>0</v>
      </c>
      <c r="F464" s="16">
        <f t="shared" si="146"/>
        <v>0</v>
      </c>
      <c r="G464" s="16">
        <f t="shared" si="145"/>
        <v>0</v>
      </c>
      <c r="H464" s="16">
        <f t="shared" si="145"/>
        <v>0</v>
      </c>
      <c r="I464" s="16">
        <f t="shared" si="145"/>
        <v>0</v>
      </c>
      <c r="J464" s="16">
        <f t="shared" si="145"/>
        <v>0</v>
      </c>
      <c r="K464" s="16">
        <f t="shared" si="145"/>
        <v>0</v>
      </c>
    </row>
    <row r="465" spans="2:11" hidden="1" x14ac:dyDescent="0.2">
      <c r="B465" s="83" t="s">
        <v>293</v>
      </c>
      <c r="C465" s="83" t="s">
        <v>195</v>
      </c>
      <c r="D465" s="84" t="s">
        <v>279</v>
      </c>
      <c r="E465" s="16">
        <f t="shared" si="140"/>
        <v>0</v>
      </c>
      <c r="F465" s="16">
        <f t="shared" si="146"/>
        <v>0</v>
      </c>
      <c r="G465" s="16">
        <f t="shared" si="145"/>
        <v>0</v>
      </c>
      <c r="H465" s="16">
        <f t="shared" si="145"/>
        <v>0</v>
      </c>
      <c r="I465" s="16">
        <f t="shared" si="145"/>
        <v>0</v>
      </c>
      <c r="J465" s="16">
        <f t="shared" si="145"/>
        <v>0</v>
      </c>
      <c r="K465" s="16">
        <f t="shared" si="145"/>
        <v>0</v>
      </c>
    </row>
    <row r="466" spans="2:11" hidden="1" x14ac:dyDescent="0.2">
      <c r="B466" s="83" t="s">
        <v>482</v>
      </c>
      <c r="C466" s="83" t="s">
        <v>191</v>
      </c>
      <c r="D466" s="84" t="s">
        <v>279</v>
      </c>
      <c r="E466" s="16">
        <f t="shared" si="140"/>
        <v>0</v>
      </c>
      <c r="F466" s="16">
        <f t="shared" ref="F466:K466" si="147">F403</f>
        <v>0</v>
      </c>
      <c r="G466" s="16">
        <f t="shared" si="147"/>
        <v>0</v>
      </c>
      <c r="H466" s="16">
        <f t="shared" si="147"/>
        <v>0</v>
      </c>
      <c r="I466" s="16">
        <f t="shared" si="147"/>
        <v>0</v>
      </c>
      <c r="J466" s="16">
        <f t="shared" si="147"/>
        <v>0</v>
      </c>
      <c r="K466" s="16">
        <f t="shared" si="147"/>
        <v>0</v>
      </c>
    </row>
    <row r="467" spans="2:11" hidden="1" x14ac:dyDescent="0.2">
      <c r="B467" s="83" t="s">
        <v>294</v>
      </c>
      <c r="C467" s="83" t="s">
        <v>280</v>
      </c>
      <c r="D467" s="84" t="s">
        <v>279</v>
      </c>
      <c r="E467" s="16">
        <f t="shared" si="140"/>
        <v>0</v>
      </c>
      <c r="F467" s="1"/>
      <c r="G467" s="1"/>
      <c r="H467" s="1"/>
      <c r="I467" s="1"/>
      <c r="J467" s="1"/>
      <c r="K467" s="1"/>
    </row>
    <row r="468" spans="2:11" hidden="1" x14ac:dyDescent="0.2">
      <c r="B468" s="83" t="s">
        <v>294</v>
      </c>
      <c r="C468" s="83" t="s">
        <v>281</v>
      </c>
      <c r="D468" s="84" t="s">
        <v>279</v>
      </c>
      <c r="E468" s="16">
        <f t="shared" ref="E468:E499" si="148">SUM(F468:K468)</f>
        <v>0</v>
      </c>
      <c r="F468" s="1"/>
      <c r="G468" s="1"/>
      <c r="H468" s="1"/>
      <c r="I468" s="1"/>
      <c r="J468" s="1"/>
      <c r="K468" s="1"/>
    </row>
    <row r="469" spans="2:11" hidden="1" x14ac:dyDescent="0.2">
      <c r="B469" s="83" t="s">
        <v>294</v>
      </c>
      <c r="C469" s="83" t="s">
        <v>282</v>
      </c>
      <c r="D469" s="84" t="s">
        <v>279</v>
      </c>
      <c r="E469" s="16">
        <f t="shared" si="148"/>
        <v>0</v>
      </c>
      <c r="F469" s="1"/>
      <c r="G469" s="1"/>
      <c r="H469" s="1"/>
      <c r="I469" s="1"/>
      <c r="J469" s="1"/>
      <c r="K469" s="1"/>
    </row>
    <row r="470" spans="2:11" hidden="1" x14ac:dyDescent="0.2">
      <c r="B470" s="83" t="s">
        <v>294</v>
      </c>
      <c r="C470" s="83" t="s">
        <v>283</v>
      </c>
      <c r="D470" s="84" t="s">
        <v>279</v>
      </c>
      <c r="E470" s="16">
        <f t="shared" si="148"/>
        <v>0</v>
      </c>
      <c r="F470" s="1"/>
      <c r="G470" s="1"/>
      <c r="H470" s="1"/>
      <c r="I470" s="1"/>
      <c r="J470" s="1"/>
      <c r="K470" s="1"/>
    </row>
    <row r="471" spans="2:11" hidden="1" x14ac:dyDescent="0.2">
      <c r="B471" s="83" t="s">
        <v>295</v>
      </c>
      <c r="C471" s="83" t="s">
        <v>656</v>
      </c>
      <c r="D471" s="84" t="s">
        <v>279</v>
      </c>
      <c r="E471" s="16">
        <f t="shared" si="148"/>
        <v>0</v>
      </c>
      <c r="F471" s="1"/>
      <c r="G471" s="1"/>
      <c r="H471" s="1"/>
      <c r="I471" s="1"/>
      <c r="J471" s="1"/>
      <c r="K471" s="1"/>
    </row>
    <row r="472" spans="2:11" hidden="1" x14ac:dyDescent="0.2">
      <c r="B472" s="83" t="s">
        <v>295</v>
      </c>
      <c r="C472" s="83" t="s">
        <v>281</v>
      </c>
      <c r="D472" s="84" t="s">
        <v>279</v>
      </c>
      <c r="E472" s="16">
        <f t="shared" si="148"/>
        <v>0</v>
      </c>
      <c r="F472" s="20"/>
      <c r="G472" s="1"/>
      <c r="H472" s="1"/>
      <c r="I472" s="1"/>
      <c r="J472" s="1"/>
      <c r="K472" s="1"/>
    </row>
    <row r="473" spans="2:11" hidden="1" x14ac:dyDescent="0.2">
      <c r="B473" s="83" t="s">
        <v>295</v>
      </c>
      <c r="C473" s="83" t="s">
        <v>282</v>
      </c>
      <c r="D473" s="84" t="s">
        <v>279</v>
      </c>
      <c r="E473" s="16">
        <f t="shared" si="148"/>
        <v>0</v>
      </c>
      <c r="F473" s="1"/>
      <c r="G473" s="1"/>
      <c r="H473" s="1"/>
      <c r="I473" s="1"/>
      <c r="J473" s="1"/>
      <c r="K473" s="1"/>
    </row>
    <row r="474" spans="2:11" hidden="1" x14ac:dyDescent="0.2">
      <c r="B474" s="83" t="s">
        <v>295</v>
      </c>
      <c r="C474" s="83" t="s">
        <v>283</v>
      </c>
      <c r="D474" s="84" t="s">
        <v>279</v>
      </c>
      <c r="E474" s="16">
        <f t="shared" si="148"/>
        <v>0</v>
      </c>
      <c r="F474" s="1"/>
      <c r="G474" s="1"/>
      <c r="H474" s="1"/>
      <c r="I474" s="1"/>
      <c r="J474" s="1"/>
      <c r="K474" s="1"/>
    </row>
    <row r="475" spans="2:11" hidden="1" x14ac:dyDescent="0.2">
      <c r="B475" s="83" t="s">
        <v>296</v>
      </c>
      <c r="C475" s="83" t="s">
        <v>280</v>
      </c>
      <c r="D475" s="84" t="s">
        <v>279</v>
      </c>
      <c r="E475" s="16">
        <f t="shared" si="148"/>
        <v>0</v>
      </c>
      <c r="F475" s="1"/>
      <c r="G475" s="1"/>
      <c r="H475" s="1"/>
      <c r="I475" s="1"/>
      <c r="J475" s="1"/>
      <c r="K475" s="1"/>
    </row>
    <row r="476" spans="2:11" hidden="1" x14ac:dyDescent="0.2">
      <c r="B476" s="83" t="s">
        <v>296</v>
      </c>
      <c r="C476" s="83" t="s">
        <v>281</v>
      </c>
      <c r="D476" s="84" t="s">
        <v>279</v>
      </c>
      <c r="E476" s="16">
        <f t="shared" si="148"/>
        <v>0</v>
      </c>
      <c r="F476" s="1"/>
      <c r="G476" s="1"/>
      <c r="H476" s="1"/>
      <c r="I476" s="1"/>
      <c r="J476" s="1"/>
      <c r="K476" s="1"/>
    </row>
    <row r="477" spans="2:11" hidden="1" x14ac:dyDescent="0.2">
      <c r="B477" s="83" t="s">
        <v>296</v>
      </c>
      <c r="C477" s="83" t="s">
        <v>282</v>
      </c>
      <c r="D477" s="84" t="s">
        <v>279</v>
      </c>
      <c r="E477" s="16">
        <f t="shared" si="148"/>
        <v>0</v>
      </c>
      <c r="F477" s="1"/>
      <c r="G477" s="1"/>
      <c r="H477" s="1"/>
      <c r="I477" s="1"/>
      <c r="J477" s="1"/>
      <c r="K477" s="1"/>
    </row>
    <row r="478" spans="2:11" hidden="1" x14ac:dyDescent="0.2">
      <c r="B478" s="83" t="s">
        <v>483</v>
      </c>
      <c r="C478" s="83" t="s">
        <v>282</v>
      </c>
      <c r="D478" s="84" t="s">
        <v>279</v>
      </c>
      <c r="E478" s="16">
        <f t="shared" si="148"/>
        <v>0</v>
      </c>
      <c r="F478" s="1"/>
      <c r="G478" s="1"/>
      <c r="H478" s="1"/>
      <c r="I478" s="1"/>
      <c r="J478" s="1"/>
      <c r="K478" s="1"/>
    </row>
    <row r="479" spans="2:11" x14ac:dyDescent="0.2">
      <c r="B479" s="83" t="s">
        <v>284</v>
      </c>
      <c r="C479" s="83" t="s">
        <v>167</v>
      </c>
      <c r="D479" s="84" t="s">
        <v>279</v>
      </c>
      <c r="E479" s="16">
        <f t="shared" si="148"/>
        <v>1</v>
      </c>
      <c r="F479" s="16">
        <f t="shared" ref="F479:K479" si="149">+F404</f>
        <v>0</v>
      </c>
      <c r="G479" s="16">
        <f t="shared" si="149"/>
        <v>0</v>
      </c>
      <c r="H479" s="16">
        <f t="shared" si="149"/>
        <v>0</v>
      </c>
      <c r="I479" s="16">
        <f t="shared" si="149"/>
        <v>1</v>
      </c>
      <c r="J479" s="16">
        <f t="shared" si="149"/>
        <v>0</v>
      </c>
      <c r="K479" s="16">
        <f t="shared" si="149"/>
        <v>0</v>
      </c>
    </row>
    <row r="480" spans="2:11" x14ac:dyDescent="0.2">
      <c r="B480" s="83" t="s">
        <v>284</v>
      </c>
      <c r="C480" s="83" t="s">
        <v>144</v>
      </c>
      <c r="D480" s="84" t="s">
        <v>279</v>
      </c>
      <c r="E480" s="16">
        <f t="shared" si="148"/>
        <v>5</v>
      </c>
      <c r="F480" s="16">
        <f>+F409</f>
        <v>2</v>
      </c>
      <c r="G480" s="16">
        <f t="shared" ref="G480:K480" si="150">+G409</f>
        <v>2</v>
      </c>
      <c r="H480" s="16">
        <f t="shared" si="150"/>
        <v>0</v>
      </c>
      <c r="I480" s="16">
        <f t="shared" si="150"/>
        <v>1</v>
      </c>
      <c r="J480" s="16">
        <f t="shared" si="150"/>
        <v>0</v>
      </c>
      <c r="K480" s="16">
        <f t="shared" si="150"/>
        <v>0</v>
      </c>
    </row>
    <row r="481" spans="2:11" hidden="1" x14ac:dyDescent="0.2">
      <c r="B481" s="83" t="s">
        <v>284</v>
      </c>
      <c r="C481" s="83" t="s">
        <v>240</v>
      </c>
      <c r="D481" s="84" t="s">
        <v>279</v>
      </c>
      <c r="E481" s="16">
        <f t="shared" si="148"/>
        <v>0</v>
      </c>
      <c r="F481" s="16">
        <f>+F406</f>
        <v>0</v>
      </c>
      <c r="G481" s="16">
        <f t="shared" ref="G481:K482" si="151">+G406</f>
        <v>0</v>
      </c>
      <c r="H481" s="16">
        <f t="shared" si="151"/>
        <v>0</v>
      </c>
      <c r="I481" s="16">
        <f t="shared" si="151"/>
        <v>0</v>
      </c>
      <c r="J481" s="16">
        <f t="shared" si="151"/>
        <v>0</v>
      </c>
      <c r="K481" s="16">
        <f t="shared" si="151"/>
        <v>0</v>
      </c>
    </row>
    <row r="482" spans="2:11" hidden="1" x14ac:dyDescent="0.2">
      <c r="B482" s="83" t="s">
        <v>284</v>
      </c>
      <c r="C482" s="83" t="s">
        <v>146</v>
      </c>
      <c r="D482" s="84" t="s">
        <v>279</v>
      </c>
      <c r="E482" s="16">
        <f t="shared" si="148"/>
        <v>0</v>
      </c>
      <c r="F482" s="16">
        <f>+F407</f>
        <v>0</v>
      </c>
      <c r="G482" s="16">
        <f t="shared" si="151"/>
        <v>0</v>
      </c>
      <c r="H482" s="16">
        <f t="shared" si="151"/>
        <v>0</v>
      </c>
      <c r="I482" s="16">
        <f t="shared" si="151"/>
        <v>0</v>
      </c>
      <c r="J482" s="16">
        <f t="shared" si="151"/>
        <v>0</v>
      </c>
      <c r="K482" s="16">
        <f t="shared" si="151"/>
        <v>0</v>
      </c>
    </row>
    <row r="483" spans="2:11" x14ac:dyDescent="0.2">
      <c r="B483" s="83" t="s">
        <v>284</v>
      </c>
      <c r="C483" s="83" t="s">
        <v>242</v>
      </c>
      <c r="D483" s="84" t="s">
        <v>279</v>
      </c>
      <c r="E483" s="16">
        <f t="shared" si="148"/>
        <v>1</v>
      </c>
      <c r="F483" s="16">
        <f>+F408+F410+F411</f>
        <v>1</v>
      </c>
      <c r="G483" s="16">
        <f t="shared" ref="G483:K483" si="152">+G408+G410+G411</f>
        <v>0</v>
      </c>
      <c r="H483" s="16">
        <f t="shared" si="152"/>
        <v>0</v>
      </c>
      <c r="I483" s="16">
        <f t="shared" si="152"/>
        <v>0</v>
      </c>
      <c r="J483" s="16">
        <f t="shared" si="152"/>
        <v>0</v>
      </c>
      <c r="K483" s="16">
        <f t="shared" si="152"/>
        <v>0</v>
      </c>
    </row>
    <row r="484" spans="2:11" x14ac:dyDescent="0.2">
      <c r="B484" s="83" t="s">
        <v>237</v>
      </c>
      <c r="C484" s="83" t="s">
        <v>415</v>
      </c>
      <c r="D484" s="84" t="s">
        <v>155</v>
      </c>
      <c r="E484" s="16">
        <f t="shared" si="148"/>
        <v>2</v>
      </c>
      <c r="F484" s="16">
        <f t="shared" ref="F484:K484" si="153">+F404*2</f>
        <v>0</v>
      </c>
      <c r="G484" s="16">
        <f t="shared" si="153"/>
        <v>0</v>
      </c>
      <c r="H484" s="16">
        <f t="shared" si="153"/>
        <v>0</v>
      </c>
      <c r="I484" s="16">
        <f t="shared" si="153"/>
        <v>2</v>
      </c>
      <c r="J484" s="16">
        <f t="shared" si="153"/>
        <v>0</v>
      </c>
      <c r="K484" s="16">
        <f t="shared" si="153"/>
        <v>0</v>
      </c>
    </row>
    <row r="485" spans="2:11" hidden="1" x14ac:dyDescent="0.2">
      <c r="B485" s="83" t="s">
        <v>237</v>
      </c>
      <c r="C485" s="83" t="s">
        <v>475</v>
      </c>
      <c r="D485" s="84" t="s">
        <v>155</v>
      </c>
      <c r="E485" s="16">
        <f t="shared" si="148"/>
        <v>0</v>
      </c>
      <c r="F485" s="16">
        <f t="shared" ref="F485:K485" si="154">+F405*2+F429</f>
        <v>0</v>
      </c>
      <c r="G485" s="16">
        <f t="shared" si="154"/>
        <v>0</v>
      </c>
      <c r="H485" s="16">
        <f t="shared" si="154"/>
        <v>0</v>
      </c>
      <c r="I485" s="16">
        <f t="shared" si="154"/>
        <v>0</v>
      </c>
      <c r="J485" s="16">
        <f t="shared" si="154"/>
        <v>0</v>
      </c>
      <c r="K485" s="16">
        <f t="shared" si="154"/>
        <v>0</v>
      </c>
    </row>
    <row r="486" spans="2:11" hidden="1" x14ac:dyDescent="0.2">
      <c r="B486" s="83" t="s">
        <v>237</v>
      </c>
      <c r="C486" s="83" t="s">
        <v>416</v>
      </c>
      <c r="D486" s="84" t="s">
        <v>155</v>
      </c>
      <c r="E486" s="16">
        <f t="shared" si="148"/>
        <v>0</v>
      </c>
      <c r="F486" s="16">
        <f t="shared" ref="F486:K487" si="155">+F406*2</f>
        <v>0</v>
      </c>
      <c r="G486" s="16">
        <f t="shared" si="155"/>
        <v>0</v>
      </c>
      <c r="H486" s="16">
        <f t="shared" si="155"/>
        <v>0</v>
      </c>
      <c r="I486" s="16">
        <f t="shared" si="155"/>
        <v>0</v>
      </c>
      <c r="J486" s="16">
        <f t="shared" si="155"/>
        <v>0</v>
      </c>
      <c r="K486" s="16">
        <f t="shared" si="155"/>
        <v>0</v>
      </c>
    </row>
    <row r="487" spans="2:11" hidden="1" x14ac:dyDescent="0.2">
      <c r="B487" s="83" t="s">
        <v>237</v>
      </c>
      <c r="C487" s="83" t="s">
        <v>417</v>
      </c>
      <c r="D487" s="84" t="s">
        <v>155</v>
      </c>
      <c r="E487" s="16">
        <f t="shared" si="148"/>
        <v>0</v>
      </c>
      <c r="F487" s="16">
        <f t="shared" si="155"/>
        <v>0</v>
      </c>
      <c r="G487" s="16">
        <f t="shared" si="155"/>
        <v>0</v>
      </c>
      <c r="H487" s="16">
        <f t="shared" si="155"/>
        <v>0</v>
      </c>
      <c r="I487" s="16">
        <f t="shared" si="155"/>
        <v>0</v>
      </c>
      <c r="J487" s="16">
        <f t="shared" si="155"/>
        <v>0</v>
      </c>
      <c r="K487" s="16">
        <f t="shared" si="155"/>
        <v>0</v>
      </c>
    </row>
    <row r="488" spans="2:11" hidden="1" x14ac:dyDescent="0.2">
      <c r="B488" s="83" t="s">
        <v>237</v>
      </c>
      <c r="C488" s="83" t="s">
        <v>611</v>
      </c>
      <c r="D488" s="84" t="s">
        <v>155</v>
      </c>
      <c r="E488" s="16">
        <f t="shared" si="148"/>
        <v>0</v>
      </c>
      <c r="F488" s="16">
        <f>+F408*2+F431</f>
        <v>0</v>
      </c>
      <c r="G488" s="16">
        <f t="shared" ref="G488:K488" si="156">+G408*2</f>
        <v>0</v>
      </c>
      <c r="H488" s="16">
        <f t="shared" si="156"/>
        <v>0</v>
      </c>
      <c r="I488" s="16">
        <f t="shared" si="156"/>
        <v>0</v>
      </c>
      <c r="J488" s="16">
        <f t="shared" si="156"/>
        <v>0</v>
      </c>
      <c r="K488" s="16">
        <f t="shared" si="156"/>
        <v>0</v>
      </c>
    </row>
    <row r="489" spans="2:11" hidden="1" x14ac:dyDescent="0.2">
      <c r="B489" s="83" t="s">
        <v>545</v>
      </c>
      <c r="C489" s="83" t="s">
        <v>240</v>
      </c>
      <c r="D489" s="84" t="s">
        <v>279</v>
      </c>
      <c r="E489" s="16">
        <f t="shared" si="148"/>
        <v>0</v>
      </c>
      <c r="F489" s="16">
        <f>F433</f>
        <v>0</v>
      </c>
      <c r="G489" s="16">
        <f t="shared" ref="G489:K489" si="157">G433</f>
        <v>0</v>
      </c>
      <c r="H489" s="16">
        <f t="shared" si="157"/>
        <v>0</v>
      </c>
      <c r="I489" s="16">
        <f t="shared" si="157"/>
        <v>0</v>
      </c>
      <c r="J489" s="16">
        <f t="shared" si="157"/>
        <v>0</v>
      </c>
      <c r="K489" s="16">
        <f t="shared" si="157"/>
        <v>0</v>
      </c>
    </row>
    <row r="490" spans="2:11" hidden="1" x14ac:dyDescent="0.2">
      <c r="B490" s="89" t="s">
        <v>545</v>
      </c>
      <c r="C490" s="89" t="s">
        <v>609</v>
      </c>
      <c r="D490" s="90" t="s">
        <v>279</v>
      </c>
      <c r="E490" s="16">
        <f t="shared" si="148"/>
        <v>0</v>
      </c>
      <c r="F490" s="16">
        <f>F434</f>
        <v>0</v>
      </c>
      <c r="G490" s="16">
        <f t="shared" ref="G490:K490" si="158">G434</f>
        <v>0</v>
      </c>
      <c r="H490" s="16">
        <f t="shared" si="158"/>
        <v>0</v>
      </c>
      <c r="I490" s="16">
        <f t="shared" si="158"/>
        <v>0</v>
      </c>
      <c r="J490" s="16">
        <f t="shared" si="158"/>
        <v>0</v>
      </c>
      <c r="K490" s="16">
        <f t="shared" si="158"/>
        <v>0</v>
      </c>
    </row>
    <row r="491" spans="2:11" x14ac:dyDescent="0.2">
      <c r="B491" s="83" t="s">
        <v>545</v>
      </c>
      <c r="C491" s="83" t="s">
        <v>241</v>
      </c>
      <c r="D491" s="84" t="s">
        <v>246</v>
      </c>
      <c r="E491" s="16">
        <f t="shared" si="148"/>
        <v>10</v>
      </c>
      <c r="F491" s="16">
        <f>F409*2</f>
        <v>4</v>
      </c>
      <c r="G491" s="16">
        <f>G409*2</f>
        <v>4</v>
      </c>
      <c r="H491" s="16">
        <f t="shared" ref="H491:K492" si="159">H409*2</f>
        <v>0</v>
      </c>
      <c r="I491" s="16">
        <f t="shared" si="159"/>
        <v>2</v>
      </c>
      <c r="J491" s="16">
        <f t="shared" si="159"/>
        <v>0</v>
      </c>
      <c r="K491" s="16">
        <f t="shared" si="159"/>
        <v>0</v>
      </c>
    </row>
    <row r="492" spans="2:11" x14ac:dyDescent="0.2">
      <c r="B492" s="89" t="s">
        <v>545</v>
      </c>
      <c r="C492" s="89" t="s">
        <v>242</v>
      </c>
      <c r="D492" s="90" t="s">
        <v>246</v>
      </c>
      <c r="E492" s="16">
        <f t="shared" si="148"/>
        <v>2</v>
      </c>
      <c r="F492" s="16">
        <f>F410*2</f>
        <v>2</v>
      </c>
      <c r="G492" s="16">
        <f>G410*2</f>
        <v>0</v>
      </c>
      <c r="H492" s="16">
        <f t="shared" si="159"/>
        <v>0</v>
      </c>
      <c r="I492" s="16">
        <f t="shared" si="159"/>
        <v>0</v>
      </c>
      <c r="J492" s="16">
        <f t="shared" si="159"/>
        <v>0</v>
      </c>
      <c r="K492" s="16">
        <f t="shared" si="159"/>
        <v>0</v>
      </c>
    </row>
    <row r="493" spans="2:11" hidden="1" x14ac:dyDescent="0.2">
      <c r="B493" s="83" t="s">
        <v>291</v>
      </c>
      <c r="C493" s="83" t="s">
        <v>241</v>
      </c>
      <c r="D493" s="84" t="s">
        <v>246</v>
      </c>
      <c r="E493" s="16">
        <f t="shared" si="148"/>
        <v>0</v>
      </c>
      <c r="F493" s="17">
        <f>F425</f>
        <v>0</v>
      </c>
      <c r="G493" s="16">
        <f t="shared" ref="G493:K493" si="160">+G429+G423*2</f>
        <v>0</v>
      </c>
      <c r="H493" s="16">
        <f t="shared" si="160"/>
        <v>0</v>
      </c>
      <c r="I493" s="16">
        <f t="shared" si="160"/>
        <v>0</v>
      </c>
      <c r="J493" s="16">
        <f t="shared" si="160"/>
        <v>0</v>
      </c>
      <c r="K493" s="16">
        <f t="shared" si="160"/>
        <v>0</v>
      </c>
    </row>
    <row r="494" spans="2:11" hidden="1" x14ac:dyDescent="0.2">
      <c r="B494" s="89" t="s">
        <v>291</v>
      </c>
      <c r="C494" s="89" t="s">
        <v>244</v>
      </c>
      <c r="D494" s="90" t="s">
        <v>246</v>
      </c>
      <c r="E494" s="16">
        <f t="shared" si="148"/>
        <v>0</v>
      </c>
      <c r="F494" s="16">
        <f>F428</f>
        <v>0</v>
      </c>
      <c r="G494" s="16">
        <f t="shared" ref="G494:I494" si="161">G428</f>
        <v>0</v>
      </c>
      <c r="H494" s="16">
        <f t="shared" si="161"/>
        <v>0</v>
      </c>
      <c r="I494" s="16">
        <f t="shared" si="161"/>
        <v>0</v>
      </c>
      <c r="J494" s="16"/>
      <c r="K494" s="16"/>
    </row>
    <row r="495" spans="2:11" x14ac:dyDescent="0.2">
      <c r="B495" s="83" t="s">
        <v>297</v>
      </c>
      <c r="C495" s="83" t="s">
        <v>298</v>
      </c>
      <c r="D495" s="84" t="s">
        <v>279</v>
      </c>
      <c r="E495" s="16">
        <f t="shared" si="148"/>
        <v>3</v>
      </c>
      <c r="F495" s="16">
        <f t="shared" ref="F495:K496" si="162">+F421</f>
        <v>1</v>
      </c>
      <c r="G495" s="16">
        <f t="shared" si="162"/>
        <v>1</v>
      </c>
      <c r="H495" s="16">
        <f t="shared" si="162"/>
        <v>1</v>
      </c>
      <c r="I495" s="16">
        <f t="shared" si="162"/>
        <v>0</v>
      </c>
      <c r="J495" s="16">
        <f t="shared" si="162"/>
        <v>0</v>
      </c>
      <c r="K495" s="16">
        <f t="shared" si="162"/>
        <v>0</v>
      </c>
    </row>
    <row r="496" spans="2:11" hidden="1" x14ac:dyDescent="0.2">
      <c r="B496" s="83" t="s">
        <v>297</v>
      </c>
      <c r="C496" s="83" t="s">
        <v>241</v>
      </c>
      <c r="D496" s="84" t="s">
        <v>279</v>
      </c>
      <c r="E496" s="16">
        <f t="shared" si="148"/>
        <v>0</v>
      </c>
      <c r="F496" s="16">
        <f t="shared" si="162"/>
        <v>0</v>
      </c>
      <c r="G496" s="16">
        <f t="shared" si="162"/>
        <v>0</v>
      </c>
      <c r="H496" s="16">
        <f t="shared" si="162"/>
        <v>0</v>
      </c>
      <c r="I496" s="16">
        <f t="shared" si="162"/>
        <v>0</v>
      </c>
      <c r="J496" s="16">
        <f t="shared" si="162"/>
        <v>0</v>
      </c>
      <c r="K496" s="16">
        <f t="shared" si="162"/>
        <v>0</v>
      </c>
    </row>
    <row r="497" spans="2:11" hidden="1" x14ac:dyDescent="0.2">
      <c r="B497" s="83" t="s">
        <v>299</v>
      </c>
      <c r="C497" s="83" t="s">
        <v>300</v>
      </c>
      <c r="D497" s="84" t="s">
        <v>279</v>
      </c>
      <c r="E497" s="16">
        <f t="shared" si="148"/>
        <v>0</v>
      </c>
      <c r="F497" s="16">
        <f t="shared" ref="F497:K502" si="163">+F415</f>
        <v>0</v>
      </c>
      <c r="G497" s="16">
        <f t="shared" si="163"/>
        <v>0</v>
      </c>
      <c r="H497" s="16">
        <f t="shared" si="163"/>
        <v>0</v>
      </c>
      <c r="I497" s="16">
        <f t="shared" si="163"/>
        <v>0</v>
      </c>
      <c r="J497" s="16">
        <f t="shared" si="163"/>
        <v>0</v>
      </c>
      <c r="K497" s="16">
        <f t="shared" si="163"/>
        <v>0</v>
      </c>
    </row>
    <row r="498" spans="2:11" hidden="1" x14ac:dyDescent="0.2">
      <c r="B498" s="83" t="s">
        <v>299</v>
      </c>
      <c r="C498" s="83" t="s">
        <v>301</v>
      </c>
      <c r="D498" s="84" t="s">
        <v>279</v>
      </c>
      <c r="E498" s="16">
        <f t="shared" si="148"/>
        <v>0</v>
      </c>
      <c r="F498" s="16">
        <f t="shared" si="163"/>
        <v>0</v>
      </c>
      <c r="G498" s="16">
        <f t="shared" si="163"/>
        <v>0</v>
      </c>
      <c r="H498" s="16">
        <f t="shared" si="163"/>
        <v>0</v>
      </c>
      <c r="I498" s="16">
        <f t="shared" si="163"/>
        <v>0</v>
      </c>
      <c r="J498" s="16">
        <f t="shared" si="163"/>
        <v>0</v>
      </c>
      <c r="K498" s="16">
        <f t="shared" si="163"/>
        <v>0</v>
      </c>
    </row>
    <row r="499" spans="2:11" x14ac:dyDescent="0.2">
      <c r="B499" s="83" t="s">
        <v>299</v>
      </c>
      <c r="C499" s="83" t="s">
        <v>302</v>
      </c>
      <c r="D499" s="84" t="s">
        <v>279</v>
      </c>
      <c r="E499" s="16">
        <f t="shared" si="148"/>
        <v>1</v>
      </c>
      <c r="F499" s="16">
        <f t="shared" si="163"/>
        <v>0</v>
      </c>
      <c r="G499" s="16">
        <f t="shared" si="163"/>
        <v>1</v>
      </c>
      <c r="H499" s="16">
        <f t="shared" si="163"/>
        <v>0</v>
      </c>
      <c r="I499" s="16">
        <f t="shared" si="163"/>
        <v>0</v>
      </c>
      <c r="J499" s="16">
        <f t="shared" si="163"/>
        <v>0</v>
      </c>
      <c r="K499" s="16">
        <f t="shared" si="163"/>
        <v>0</v>
      </c>
    </row>
    <row r="500" spans="2:11" x14ac:dyDescent="0.2">
      <c r="B500" s="83" t="s">
        <v>299</v>
      </c>
      <c r="C500" s="83" t="s">
        <v>303</v>
      </c>
      <c r="D500" s="84" t="s">
        <v>279</v>
      </c>
      <c r="E500" s="16">
        <f t="shared" ref="E500:E531" si="164">SUM(F500:K500)</f>
        <v>2</v>
      </c>
      <c r="F500" s="16">
        <f t="shared" si="163"/>
        <v>1</v>
      </c>
      <c r="G500" s="16">
        <f t="shared" si="163"/>
        <v>0</v>
      </c>
      <c r="H500" s="16">
        <f t="shared" si="163"/>
        <v>1</v>
      </c>
      <c r="I500" s="16">
        <f t="shared" si="163"/>
        <v>0</v>
      </c>
      <c r="J500" s="16">
        <f t="shared" si="163"/>
        <v>0</v>
      </c>
      <c r="K500" s="16">
        <f t="shared" si="163"/>
        <v>0</v>
      </c>
    </row>
    <row r="501" spans="2:11" hidden="1" x14ac:dyDescent="0.2">
      <c r="B501" s="83" t="s">
        <v>299</v>
      </c>
      <c r="C501" s="83" t="s">
        <v>304</v>
      </c>
      <c r="D501" s="84" t="s">
        <v>279</v>
      </c>
      <c r="E501" s="16">
        <f t="shared" si="164"/>
        <v>0</v>
      </c>
      <c r="F501" s="16">
        <f t="shared" si="163"/>
        <v>0</v>
      </c>
      <c r="G501" s="16">
        <f t="shared" si="163"/>
        <v>0</v>
      </c>
      <c r="H501" s="16">
        <f t="shared" si="163"/>
        <v>0</v>
      </c>
      <c r="I501" s="16">
        <f t="shared" si="163"/>
        <v>0</v>
      </c>
      <c r="J501" s="16">
        <f t="shared" si="163"/>
        <v>0</v>
      </c>
      <c r="K501" s="16">
        <f t="shared" si="163"/>
        <v>0</v>
      </c>
    </row>
    <row r="502" spans="2:11" hidden="1" x14ac:dyDescent="0.2">
      <c r="B502" s="83" t="s">
        <v>299</v>
      </c>
      <c r="C502" s="83" t="s">
        <v>305</v>
      </c>
      <c r="D502" s="84" t="s">
        <v>279</v>
      </c>
      <c r="E502" s="16">
        <f t="shared" si="164"/>
        <v>0</v>
      </c>
      <c r="F502" s="16">
        <f t="shared" si="163"/>
        <v>0</v>
      </c>
      <c r="G502" s="16">
        <f t="shared" si="163"/>
        <v>0</v>
      </c>
      <c r="H502" s="16">
        <f t="shared" si="163"/>
        <v>0</v>
      </c>
      <c r="I502" s="16">
        <f t="shared" si="163"/>
        <v>0</v>
      </c>
      <c r="J502" s="16">
        <f t="shared" si="163"/>
        <v>0</v>
      </c>
      <c r="K502" s="16">
        <f t="shared" si="163"/>
        <v>0</v>
      </c>
    </row>
    <row r="503" spans="2:11" hidden="1" x14ac:dyDescent="0.2">
      <c r="B503" s="83" t="s">
        <v>291</v>
      </c>
      <c r="C503" s="83" t="s">
        <v>243</v>
      </c>
      <c r="D503" s="84" t="s">
        <v>246</v>
      </c>
      <c r="E503" s="16">
        <f t="shared" si="164"/>
        <v>0</v>
      </c>
      <c r="F503" s="16">
        <f>F430+F427*2</f>
        <v>0</v>
      </c>
      <c r="G503" s="16">
        <f t="shared" ref="G503:K503" si="165">+G442+G436*2</f>
        <v>0</v>
      </c>
      <c r="H503" s="16">
        <f t="shared" si="165"/>
        <v>0</v>
      </c>
      <c r="I503" s="16">
        <f t="shared" si="165"/>
        <v>0</v>
      </c>
      <c r="J503" s="16">
        <f t="shared" si="165"/>
        <v>0</v>
      </c>
      <c r="K503" s="16">
        <f t="shared" si="165"/>
        <v>0</v>
      </c>
    </row>
    <row r="504" spans="2:11" x14ac:dyDescent="0.2">
      <c r="B504" s="83" t="s">
        <v>306</v>
      </c>
      <c r="C504" s="83"/>
      <c r="D504" s="84" t="s">
        <v>279</v>
      </c>
      <c r="E504" s="16">
        <f t="shared" si="164"/>
        <v>10</v>
      </c>
      <c r="F504" s="16">
        <f t="shared" ref="F504:K504" si="166">+F412+F413+F414</f>
        <v>4</v>
      </c>
      <c r="G504" s="16">
        <f t="shared" si="166"/>
        <v>3</v>
      </c>
      <c r="H504" s="16">
        <f t="shared" si="166"/>
        <v>1</v>
      </c>
      <c r="I504" s="16">
        <f t="shared" si="166"/>
        <v>2</v>
      </c>
      <c r="J504" s="16">
        <v>0</v>
      </c>
      <c r="K504" s="16">
        <f t="shared" si="166"/>
        <v>0</v>
      </c>
    </row>
    <row r="505" spans="2:11" hidden="1" x14ac:dyDescent="0.2">
      <c r="B505" s="83" t="s">
        <v>494</v>
      </c>
      <c r="C505" s="83"/>
      <c r="D505" s="84" t="s">
        <v>279</v>
      </c>
      <c r="E505" s="16">
        <f t="shared" si="164"/>
        <v>0</v>
      </c>
      <c r="F505" s="17"/>
      <c r="G505" s="17"/>
      <c r="H505" s="17"/>
      <c r="I505" s="17"/>
      <c r="J505" s="17"/>
      <c r="K505" s="17"/>
    </row>
    <row r="506" spans="2:11" hidden="1" x14ac:dyDescent="0.2">
      <c r="B506" s="83" t="s">
        <v>495</v>
      </c>
      <c r="C506" s="83"/>
      <c r="D506" s="84" t="s">
        <v>279</v>
      </c>
      <c r="E506" s="16">
        <f t="shared" si="164"/>
        <v>0</v>
      </c>
      <c r="F506" s="17"/>
      <c r="G506" s="17"/>
      <c r="H506" s="17"/>
      <c r="I506" s="17"/>
      <c r="J506" s="17"/>
      <c r="K506" s="17"/>
    </row>
    <row r="507" spans="2:11" hidden="1" x14ac:dyDescent="0.2">
      <c r="B507" s="5" t="s">
        <v>446</v>
      </c>
      <c r="C507" s="5"/>
      <c r="D507" s="11"/>
      <c r="E507" s="7"/>
      <c r="F507" s="7"/>
      <c r="G507" s="7"/>
      <c r="H507" s="7"/>
      <c r="I507" s="7"/>
      <c r="J507" s="7"/>
      <c r="K507" s="7"/>
    </row>
    <row r="508" spans="2:11" hidden="1" x14ac:dyDescent="0.2">
      <c r="B508" s="12" t="s">
        <v>19</v>
      </c>
      <c r="C508" s="12"/>
      <c r="D508" s="13"/>
      <c r="E508" s="14"/>
      <c r="F508" s="14"/>
      <c r="G508" s="14"/>
      <c r="H508" s="14"/>
      <c r="I508" s="14"/>
      <c r="J508" s="14"/>
      <c r="K508" s="14"/>
    </row>
    <row r="509" spans="2:11" hidden="1" x14ac:dyDescent="0.2">
      <c r="B509" s="83" t="s">
        <v>254</v>
      </c>
      <c r="C509" s="83" t="s">
        <v>185</v>
      </c>
      <c r="D509" s="61" t="s">
        <v>29</v>
      </c>
      <c r="E509" s="16">
        <f t="shared" ref="E509:E524" si="167">SUM(F509:K509)</f>
        <v>0</v>
      </c>
      <c r="F509" s="1"/>
      <c r="G509" s="1"/>
      <c r="H509" s="1"/>
      <c r="I509" s="1"/>
      <c r="J509" s="1"/>
      <c r="K509" s="1"/>
    </row>
    <row r="510" spans="2:11" hidden="1" x14ac:dyDescent="0.2">
      <c r="B510" s="83" t="s">
        <v>254</v>
      </c>
      <c r="C510" s="83" t="s">
        <v>187</v>
      </c>
      <c r="D510" s="61" t="s">
        <v>29</v>
      </c>
      <c r="E510" s="16">
        <f t="shared" si="167"/>
        <v>0</v>
      </c>
      <c r="F510" s="1"/>
      <c r="G510" s="1"/>
      <c r="H510" s="1"/>
      <c r="I510" s="1"/>
      <c r="J510" s="1"/>
      <c r="K510" s="1"/>
    </row>
    <row r="511" spans="2:11" hidden="1" x14ac:dyDescent="0.2">
      <c r="B511" s="83" t="s">
        <v>254</v>
      </c>
      <c r="C511" s="83" t="s">
        <v>189</v>
      </c>
      <c r="D511" s="61" t="s">
        <v>29</v>
      </c>
      <c r="E511" s="16">
        <f t="shared" si="167"/>
        <v>0</v>
      </c>
      <c r="F511" s="1"/>
      <c r="G511" s="1"/>
      <c r="H511" s="1"/>
      <c r="I511" s="1"/>
      <c r="J511" s="1"/>
      <c r="K511" s="1"/>
    </row>
    <row r="512" spans="2:11" hidden="1" x14ac:dyDescent="0.2">
      <c r="B512" s="83" t="s">
        <v>254</v>
      </c>
      <c r="C512" s="83" t="s">
        <v>192</v>
      </c>
      <c r="D512" s="61" t="s">
        <v>29</v>
      </c>
      <c r="E512" s="16">
        <f t="shared" si="167"/>
        <v>0</v>
      </c>
      <c r="F512" s="1"/>
      <c r="G512" s="1"/>
      <c r="H512" s="1"/>
      <c r="I512" s="1"/>
      <c r="J512" s="1"/>
      <c r="K512" s="1"/>
    </row>
    <row r="513" spans="2:11" hidden="1" x14ac:dyDescent="0.2">
      <c r="B513" s="83" t="s">
        <v>255</v>
      </c>
      <c r="C513" s="83" t="s">
        <v>185</v>
      </c>
      <c r="D513" s="61" t="s">
        <v>29</v>
      </c>
      <c r="E513" s="16">
        <f t="shared" si="167"/>
        <v>0</v>
      </c>
      <c r="F513" s="1"/>
      <c r="G513" s="1"/>
      <c r="H513" s="1"/>
      <c r="I513" s="1"/>
      <c r="J513" s="1"/>
      <c r="K513" s="1"/>
    </row>
    <row r="514" spans="2:11" hidden="1" x14ac:dyDescent="0.2">
      <c r="B514" s="83" t="s">
        <v>255</v>
      </c>
      <c r="C514" s="83" t="s">
        <v>187</v>
      </c>
      <c r="D514" s="61" t="s">
        <v>29</v>
      </c>
      <c r="E514" s="16">
        <f t="shared" si="167"/>
        <v>0</v>
      </c>
      <c r="F514" s="1"/>
      <c r="G514" s="1"/>
      <c r="H514" s="1"/>
      <c r="I514" s="1"/>
      <c r="J514" s="1"/>
      <c r="K514" s="1"/>
    </row>
    <row r="515" spans="2:11" hidden="1" x14ac:dyDescent="0.2">
      <c r="B515" s="83" t="s">
        <v>255</v>
      </c>
      <c r="C515" s="83" t="s">
        <v>189</v>
      </c>
      <c r="D515" s="61" t="s">
        <v>29</v>
      </c>
      <c r="E515" s="16">
        <f t="shared" si="167"/>
        <v>0</v>
      </c>
      <c r="F515" s="1"/>
      <c r="G515" s="1"/>
      <c r="H515" s="1"/>
      <c r="I515" s="1"/>
      <c r="J515" s="1"/>
      <c r="K515" s="1"/>
    </row>
    <row r="516" spans="2:11" hidden="1" x14ac:dyDescent="0.2">
      <c r="B516" s="83" t="s">
        <v>255</v>
      </c>
      <c r="C516" s="83" t="s">
        <v>192</v>
      </c>
      <c r="D516" s="61" t="s">
        <v>29</v>
      </c>
      <c r="E516" s="16">
        <f t="shared" si="167"/>
        <v>0</v>
      </c>
      <c r="F516" s="1"/>
      <c r="G516" s="1"/>
      <c r="H516" s="1"/>
      <c r="I516" s="1"/>
      <c r="J516" s="1"/>
      <c r="K516" s="1"/>
    </row>
    <row r="517" spans="2:11" hidden="1" x14ac:dyDescent="0.2">
      <c r="B517" s="83" t="s">
        <v>256</v>
      </c>
      <c r="C517" s="83" t="s">
        <v>185</v>
      </c>
      <c r="D517" s="61" t="s">
        <v>29</v>
      </c>
      <c r="E517" s="16">
        <f t="shared" si="167"/>
        <v>0</v>
      </c>
      <c r="F517" s="1"/>
      <c r="G517" s="1"/>
      <c r="H517" s="1"/>
      <c r="I517" s="1"/>
      <c r="J517" s="1"/>
      <c r="K517" s="1"/>
    </row>
    <row r="518" spans="2:11" hidden="1" x14ac:dyDescent="0.2">
      <c r="B518" s="83" t="s">
        <v>256</v>
      </c>
      <c r="C518" s="83" t="s">
        <v>187</v>
      </c>
      <c r="D518" s="61" t="s">
        <v>29</v>
      </c>
      <c r="E518" s="16">
        <f t="shared" si="167"/>
        <v>0</v>
      </c>
      <c r="F518" s="1"/>
      <c r="G518" s="1"/>
      <c r="H518" s="1"/>
      <c r="I518" s="1"/>
      <c r="J518" s="1"/>
      <c r="K518" s="1"/>
    </row>
    <row r="519" spans="2:11" hidden="1" x14ac:dyDescent="0.2">
      <c r="B519" s="83" t="s">
        <v>256</v>
      </c>
      <c r="C519" s="83" t="s">
        <v>189</v>
      </c>
      <c r="D519" s="61" t="s">
        <v>29</v>
      </c>
      <c r="E519" s="16">
        <f t="shared" si="167"/>
        <v>0</v>
      </c>
      <c r="F519" s="1"/>
      <c r="G519" s="1"/>
      <c r="H519" s="1"/>
      <c r="I519" s="1"/>
      <c r="J519" s="1"/>
      <c r="K519" s="1"/>
    </row>
    <row r="520" spans="2:11" hidden="1" x14ac:dyDescent="0.2">
      <c r="B520" s="83" t="s">
        <v>256</v>
      </c>
      <c r="C520" s="83" t="s">
        <v>192</v>
      </c>
      <c r="D520" s="61" t="s">
        <v>29</v>
      </c>
      <c r="E520" s="16">
        <f t="shared" si="167"/>
        <v>0</v>
      </c>
      <c r="F520" s="1"/>
      <c r="G520" s="1"/>
      <c r="H520" s="1"/>
      <c r="I520" s="1"/>
      <c r="J520" s="1"/>
      <c r="K520" s="1"/>
    </row>
    <row r="521" spans="2:11" hidden="1" x14ac:dyDescent="0.2">
      <c r="B521" s="83" t="s">
        <v>437</v>
      </c>
      <c r="C521" s="83"/>
      <c r="D521" s="61" t="s">
        <v>252</v>
      </c>
      <c r="E521" s="16">
        <f t="shared" si="167"/>
        <v>0</v>
      </c>
      <c r="F521" s="1"/>
      <c r="G521" s="1"/>
      <c r="H521" s="1"/>
      <c r="I521" s="1"/>
      <c r="J521" s="1"/>
      <c r="K521" s="1"/>
    </row>
    <row r="522" spans="2:11" hidden="1" x14ac:dyDescent="0.2">
      <c r="B522" s="83" t="s">
        <v>267</v>
      </c>
      <c r="C522" s="83" t="s">
        <v>269</v>
      </c>
      <c r="D522" s="61" t="s">
        <v>29</v>
      </c>
      <c r="E522" s="16">
        <f t="shared" si="167"/>
        <v>0</v>
      </c>
      <c r="F522" s="23">
        <f t="shared" ref="F522:K522" si="168">+F521*2+F524</f>
        <v>0</v>
      </c>
      <c r="G522" s="23">
        <f t="shared" si="168"/>
        <v>0</v>
      </c>
      <c r="H522" s="23">
        <f t="shared" si="168"/>
        <v>0</v>
      </c>
      <c r="I522" s="23">
        <f t="shared" si="168"/>
        <v>0</v>
      </c>
      <c r="J522" s="23">
        <f t="shared" si="168"/>
        <v>0</v>
      </c>
      <c r="K522" s="23">
        <f t="shared" si="168"/>
        <v>0</v>
      </c>
    </row>
    <row r="523" spans="2:11" ht="13.5" hidden="1" customHeight="1" x14ac:dyDescent="0.2">
      <c r="B523" s="83" t="s">
        <v>285</v>
      </c>
      <c r="C523" s="83" t="s">
        <v>468</v>
      </c>
      <c r="D523" s="84" t="s">
        <v>286</v>
      </c>
      <c r="E523" s="16">
        <f t="shared" si="167"/>
        <v>0</v>
      </c>
      <c r="F523" s="43"/>
      <c r="G523" s="1"/>
      <c r="H523" s="1"/>
      <c r="I523" s="1"/>
      <c r="J523" s="1"/>
      <c r="K523" s="1"/>
    </row>
    <row r="524" spans="2:11" hidden="1" x14ac:dyDescent="0.2">
      <c r="B524" s="83" t="s">
        <v>287</v>
      </c>
      <c r="C524" s="83" t="s">
        <v>241</v>
      </c>
      <c r="D524" s="84" t="s">
        <v>252</v>
      </c>
      <c r="E524" s="16">
        <f t="shared" si="167"/>
        <v>0</v>
      </c>
      <c r="F524" s="43"/>
      <c r="G524" s="1"/>
      <c r="H524" s="1"/>
      <c r="I524" s="1"/>
      <c r="J524" s="1"/>
      <c r="K524" s="1"/>
    </row>
    <row r="525" spans="2:11" hidden="1" x14ac:dyDescent="0.2">
      <c r="B525" s="12" t="s">
        <v>152</v>
      </c>
      <c r="C525" s="12"/>
      <c r="D525" s="13"/>
      <c r="E525" s="14"/>
      <c r="F525" s="14"/>
      <c r="G525" s="14"/>
      <c r="H525" s="14"/>
      <c r="I525" s="14"/>
      <c r="J525" s="14"/>
      <c r="K525" s="14"/>
    </row>
    <row r="526" spans="2:11" hidden="1" x14ac:dyDescent="0.2">
      <c r="B526" s="83" t="s">
        <v>288</v>
      </c>
      <c r="C526" s="83" t="s">
        <v>185</v>
      </c>
      <c r="D526" s="84" t="s">
        <v>279</v>
      </c>
      <c r="E526" s="16">
        <f t="shared" ref="E526:E542" si="169">SUM(F526:K526)</f>
        <v>0</v>
      </c>
      <c r="F526" s="16">
        <f t="shared" ref="F526:K529" si="170">+F509</f>
        <v>0</v>
      </c>
      <c r="G526" s="16">
        <f t="shared" si="170"/>
        <v>0</v>
      </c>
      <c r="H526" s="16">
        <f t="shared" si="170"/>
        <v>0</v>
      </c>
      <c r="I526" s="16">
        <f t="shared" si="170"/>
        <v>0</v>
      </c>
      <c r="J526" s="16">
        <f t="shared" si="170"/>
        <v>0</v>
      </c>
      <c r="K526" s="16">
        <f t="shared" si="170"/>
        <v>0</v>
      </c>
    </row>
    <row r="527" spans="2:11" hidden="1" x14ac:dyDescent="0.2">
      <c r="B527" s="83" t="s">
        <v>288</v>
      </c>
      <c r="C527" s="83" t="s">
        <v>187</v>
      </c>
      <c r="D527" s="84" t="s">
        <v>279</v>
      </c>
      <c r="E527" s="16">
        <f t="shared" si="169"/>
        <v>0</v>
      </c>
      <c r="F527" s="16">
        <f t="shared" si="170"/>
        <v>0</v>
      </c>
      <c r="G527" s="16">
        <f t="shared" si="170"/>
        <v>0</v>
      </c>
      <c r="H527" s="16">
        <f t="shared" si="170"/>
        <v>0</v>
      </c>
      <c r="I527" s="16">
        <f t="shared" si="170"/>
        <v>0</v>
      </c>
      <c r="J527" s="16">
        <f t="shared" si="170"/>
        <v>0</v>
      </c>
      <c r="K527" s="16">
        <f t="shared" si="170"/>
        <v>0</v>
      </c>
    </row>
    <row r="528" spans="2:11" hidden="1" x14ac:dyDescent="0.2">
      <c r="B528" s="83" t="s">
        <v>288</v>
      </c>
      <c r="C528" s="83" t="s">
        <v>189</v>
      </c>
      <c r="D528" s="84" t="s">
        <v>279</v>
      </c>
      <c r="E528" s="16">
        <f t="shared" si="169"/>
        <v>0</v>
      </c>
      <c r="F528" s="16">
        <f t="shared" si="170"/>
        <v>0</v>
      </c>
      <c r="G528" s="16">
        <f t="shared" si="170"/>
        <v>0</v>
      </c>
      <c r="H528" s="16">
        <f t="shared" si="170"/>
        <v>0</v>
      </c>
      <c r="I528" s="16">
        <f t="shared" si="170"/>
        <v>0</v>
      </c>
      <c r="J528" s="16">
        <f t="shared" si="170"/>
        <v>0</v>
      </c>
      <c r="K528" s="16">
        <f t="shared" si="170"/>
        <v>0</v>
      </c>
    </row>
    <row r="529" spans="2:11" hidden="1" x14ac:dyDescent="0.2">
      <c r="B529" s="83" t="s">
        <v>288</v>
      </c>
      <c r="C529" s="83" t="s">
        <v>192</v>
      </c>
      <c r="D529" s="84" t="s">
        <v>279</v>
      </c>
      <c r="E529" s="16">
        <f t="shared" si="169"/>
        <v>0</v>
      </c>
      <c r="F529" s="16">
        <f t="shared" si="170"/>
        <v>0</v>
      </c>
      <c r="G529" s="16">
        <f t="shared" si="170"/>
        <v>0</v>
      </c>
      <c r="H529" s="16">
        <f t="shared" si="170"/>
        <v>0</v>
      </c>
      <c r="I529" s="16">
        <f t="shared" si="170"/>
        <v>0</v>
      </c>
      <c r="J529" s="16">
        <f t="shared" si="170"/>
        <v>0</v>
      </c>
      <c r="K529" s="16">
        <f t="shared" si="170"/>
        <v>0</v>
      </c>
    </row>
    <row r="530" spans="2:11" hidden="1" x14ac:dyDescent="0.2">
      <c r="B530" s="83" t="s">
        <v>292</v>
      </c>
      <c r="C530" s="83" t="s">
        <v>185</v>
      </c>
      <c r="D530" s="84" t="s">
        <v>279</v>
      </c>
      <c r="E530" s="16">
        <f t="shared" si="169"/>
        <v>0</v>
      </c>
      <c r="F530" s="16">
        <f>+E517</f>
        <v>0</v>
      </c>
      <c r="G530" s="16">
        <f t="shared" ref="G530:K533" si="171">+F517</f>
        <v>0</v>
      </c>
      <c r="H530" s="16">
        <f t="shared" si="171"/>
        <v>0</v>
      </c>
      <c r="I530" s="16">
        <f t="shared" si="171"/>
        <v>0</v>
      </c>
      <c r="J530" s="16">
        <f t="shared" si="171"/>
        <v>0</v>
      </c>
      <c r="K530" s="16">
        <f t="shared" si="171"/>
        <v>0</v>
      </c>
    </row>
    <row r="531" spans="2:11" hidden="1" x14ac:dyDescent="0.2">
      <c r="B531" s="83" t="s">
        <v>292</v>
      </c>
      <c r="C531" s="83" t="s">
        <v>187</v>
      </c>
      <c r="D531" s="84" t="s">
        <v>279</v>
      </c>
      <c r="E531" s="16">
        <f t="shared" si="169"/>
        <v>0</v>
      </c>
      <c r="F531" s="16">
        <f>+E518</f>
        <v>0</v>
      </c>
      <c r="G531" s="16">
        <f t="shared" si="171"/>
        <v>0</v>
      </c>
      <c r="H531" s="16">
        <f t="shared" si="171"/>
        <v>0</v>
      </c>
      <c r="I531" s="16">
        <f t="shared" si="171"/>
        <v>0</v>
      </c>
      <c r="J531" s="16">
        <f t="shared" si="171"/>
        <v>0</v>
      </c>
      <c r="K531" s="16">
        <f t="shared" si="171"/>
        <v>0</v>
      </c>
    </row>
    <row r="532" spans="2:11" hidden="1" x14ac:dyDescent="0.2">
      <c r="B532" s="83" t="s">
        <v>292</v>
      </c>
      <c r="C532" s="83" t="s">
        <v>189</v>
      </c>
      <c r="D532" s="84" t="s">
        <v>279</v>
      </c>
      <c r="E532" s="16">
        <f t="shared" si="169"/>
        <v>0</v>
      </c>
      <c r="F532" s="16">
        <f>+E519</f>
        <v>0</v>
      </c>
      <c r="G532" s="16">
        <f t="shared" si="171"/>
        <v>0</v>
      </c>
      <c r="H532" s="16">
        <f t="shared" si="171"/>
        <v>0</v>
      </c>
      <c r="I532" s="16">
        <f t="shared" si="171"/>
        <v>0</v>
      </c>
      <c r="J532" s="16">
        <f t="shared" si="171"/>
        <v>0</v>
      </c>
      <c r="K532" s="16">
        <f t="shared" si="171"/>
        <v>0</v>
      </c>
    </row>
    <row r="533" spans="2:11" hidden="1" x14ac:dyDescent="0.2">
      <c r="B533" s="83" t="s">
        <v>292</v>
      </c>
      <c r="C533" s="83" t="s">
        <v>192</v>
      </c>
      <c r="D533" s="84" t="s">
        <v>279</v>
      </c>
      <c r="E533" s="16">
        <f t="shared" si="169"/>
        <v>0</v>
      </c>
      <c r="F533" s="16">
        <f>+E520</f>
        <v>0</v>
      </c>
      <c r="G533" s="16">
        <f t="shared" si="171"/>
        <v>0</v>
      </c>
      <c r="H533" s="16">
        <f t="shared" si="171"/>
        <v>0</v>
      </c>
      <c r="I533" s="16">
        <f t="shared" si="171"/>
        <v>0</v>
      </c>
      <c r="J533" s="16">
        <f t="shared" si="171"/>
        <v>0</v>
      </c>
      <c r="K533" s="16">
        <f t="shared" si="171"/>
        <v>0</v>
      </c>
    </row>
    <row r="534" spans="2:11" hidden="1" x14ac:dyDescent="0.2">
      <c r="B534" s="83" t="s">
        <v>293</v>
      </c>
      <c r="C534" s="83" t="s">
        <v>185</v>
      </c>
      <c r="D534" s="84" t="s">
        <v>279</v>
      </c>
      <c r="E534" s="16">
        <f t="shared" si="169"/>
        <v>0</v>
      </c>
      <c r="F534" s="16">
        <f t="shared" ref="F534:K537" si="172">+F513</f>
        <v>0</v>
      </c>
      <c r="G534" s="16">
        <f t="shared" si="172"/>
        <v>0</v>
      </c>
      <c r="H534" s="16">
        <f t="shared" si="172"/>
        <v>0</v>
      </c>
      <c r="I534" s="16">
        <f t="shared" si="172"/>
        <v>0</v>
      </c>
      <c r="J534" s="16">
        <f t="shared" si="172"/>
        <v>0</v>
      </c>
      <c r="K534" s="16">
        <f t="shared" si="172"/>
        <v>0</v>
      </c>
    </row>
    <row r="535" spans="2:11" hidden="1" x14ac:dyDescent="0.2">
      <c r="B535" s="83" t="s">
        <v>293</v>
      </c>
      <c r="C535" s="83" t="s">
        <v>187</v>
      </c>
      <c r="D535" s="84" t="s">
        <v>279</v>
      </c>
      <c r="E535" s="16">
        <f t="shared" si="169"/>
        <v>0</v>
      </c>
      <c r="F535" s="16">
        <f t="shared" si="172"/>
        <v>0</v>
      </c>
      <c r="G535" s="16">
        <f t="shared" si="172"/>
        <v>0</v>
      </c>
      <c r="H535" s="16">
        <f t="shared" si="172"/>
        <v>0</v>
      </c>
      <c r="I535" s="16">
        <f t="shared" si="172"/>
        <v>0</v>
      </c>
      <c r="J535" s="16">
        <f t="shared" si="172"/>
        <v>0</v>
      </c>
      <c r="K535" s="16">
        <f t="shared" si="172"/>
        <v>0</v>
      </c>
    </row>
    <row r="536" spans="2:11" hidden="1" x14ac:dyDescent="0.2">
      <c r="B536" s="83" t="s">
        <v>293</v>
      </c>
      <c r="C536" s="83" t="s">
        <v>189</v>
      </c>
      <c r="D536" s="84" t="s">
        <v>279</v>
      </c>
      <c r="E536" s="16">
        <f t="shared" si="169"/>
        <v>0</v>
      </c>
      <c r="F536" s="16">
        <f t="shared" si="172"/>
        <v>0</v>
      </c>
      <c r="G536" s="16">
        <f t="shared" si="172"/>
        <v>0</v>
      </c>
      <c r="H536" s="16">
        <f t="shared" si="172"/>
        <v>0</v>
      </c>
      <c r="I536" s="16">
        <f t="shared" si="172"/>
        <v>0</v>
      </c>
      <c r="J536" s="16">
        <f t="shared" si="172"/>
        <v>0</v>
      </c>
      <c r="K536" s="16">
        <f t="shared" si="172"/>
        <v>0</v>
      </c>
    </row>
    <row r="537" spans="2:11" hidden="1" x14ac:dyDescent="0.2">
      <c r="B537" s="83" t="s">
        <v>293</v>
      </c>
      <c r="C537" s="83" t="s">
        <v>192</v>
      </c>
      <c r="D537" s="84" t="s">
        <v>279</v>
      </c>
      <c r="E537" s="16">
        <f t="shared" si="169"/>
        <v>0</v>
      </c>
      <c r="F537" s="16">
        <f t="shared" si="172"/>
        <v>0</v>
      </c>
      <c r="G537" s="16">
        <f t="shared" si="172"/>
        <v>0</v>
      </c>
      <c r="H537" s="16">
        <f t="shared" si="172"/>
        <v>0</v>
      </c>
      <c r="I537" s="16">
        <f t="shared" si="172"/>
        <v>0</v>
      </c>
      <c r="J537" s="16">
        <f t="shared" si="172"/>
        <v>0</v>
      </c>
      <c r="K537" s="16">
        <f t="shared" si="172"/>
        <v>0</v>
      </c>
    </row>
    <row r="538" spans="2:11" hidden="1" x14ac:dyDescent="0.2">
      <c r="B538" s="83" t="s">
        <v>289</v>
      </c>
      <c r="C538" s="83" t="s">
        <v>285</v>
      </c>
      <c r="D538" s="84" t="s">
        <v>279</v>
      </c>
      <c r="E538" s="16">
        <f t="shared" si="169"/>
        <v>0</v>
      </c>
      <c r="F538" s="16">
        <f t="shared" ref="F538:K539" si="173">+F523</f>
        <v>0</v>
      </c>
      <c r="G538" s="16">
        <f t="shared" si="173"/>
        <v>0</v>
      </c>
      <c r="H538" s="16">
        <f t="shared" si="173"/>
        <v>0</v>
      </c>
      <c r="I538" s="16">
        <f t="shared" si="173"/>
        <v>0</v>
      </c>
      <c r="J538" s="16">
        <f t="shared" si="173"/>
        <v>0</v>
      </c>
      <c r="K538" s="16">
        <f t="shared" si="173"/>
        <v>0</v>
      </c>
    </row>
    <row r="539" spans="2:11" hidden="1" x14ac:dyDescent="0.2">
      <c r="B539" s="83" t="s">
        <v>237</v>
      </c>
      <c r="C539" s="83" t="s">
        <v>447</v>
      </c>
      <c r="D539" s="84" t="s">
        <v>155</v>
      </c>
      <c r="E539" s="16">
        <f t="shared" si="169"/>
        <v>0</v>
      </c>
      <c r="F539" s="16">
        <f>+F524</f>
        <v>0</v>
      </c>
      <c r="G539" s="16">
        <f t="shared" si="173"/>
        <v>0</v>
      </c>
      <c r="H539" s="16">
        <f t="shared" si="173"/>
        <v>0</v>
      </c>
      <c r="I539" s="16">
        <f t="shared" si="173"/>
        <v>0</v>
      </c>
      <c r="J539" s="16">
        <f t="shared" si="173"/>
        <v>0</v>
      </c>
      <c r="K539" s="16">
        <f t="shared" si="173"/>
        <v>0</v>
      </c>
    </row>
    <row r="540" spans="2:11" hidden="1" x14ac:dyDescent="0.2">
      <c r="B540" s="83" t="s">
        <v>291</v>
      </c>
      <c r="C540" s="83" t="s">
        <v>241</v>
      </c>
      <c r="D540" s="84" t="s">
        <v>246</v>
      </c>
      <c r="E540" s="16">
        <f t="shared" si="169"/>
        <v>0</v>
      </c>
      <c r="F540" s="16">
        <f t="shared" ref="F540:K540" si="174">+F524+F521*2</f>
        <v>0</v>
      </c>
      <c r="G540" s="16">
        <f t="shared" si="174"/>
        <v>0</v>
      </c>
      <c r="H540" s="16">
        <f t="shared" si="174"/>
        <v>0</v>
      </c>
      <c r="I540" s="16">
        <f t="shared" si="174"/>
        <v>0</v>
      </c>
      <c r="J540" s="16">
        <f t="shared" si="174"/>
        <v>0</v>
      </c>
      <c r="K540" s="16">
        <f t="shared" si="174"/>
        <v>0</v>
      </c>
    </row>
    <row r="541" spans="2:11" hidden="1" x14ac:dyDescent="0.2">
      <c r="B541" s="83" t="s">
        <v>449</v>
      </c>
      <c r="C541" s="83" t="s">
        <v>285</v>
      </c>
      <c r="D541" s="84" t="s">
        <v>279</v>
      </c>
      <c r="E541" s="16">
        <f t="shared" si="169"/>
        <v>0</v>
      </c>
      <c r="F541" s="39"/>
      <c r="G541" s="39"/>
      <c r="H541" s="17"/>
      <c r="I541" s="17"/>
      <c r="J541" s="17"/>
      <c r="K541" s="17"/>
    </row>
    <row r="542" spans="2:11" hidden="1" x14ac:dyDescent="0.2">
      <c r="B542" s="83" t="s">
        <v>449</v>
      </c>
      <c r="C542" s="83" t="s">
        <v>450</v>
      </c>
      <c r="D542" s="84" t="s">
        <v>279</v>
      </c>
      <c r="E542" s="16">
        <f t="shared" si="169"/>
        <v>0</v>
      </c>
      <c r="F542" s="39"/>
      <c r="G542" s="39"/>
      <c r="H542" s="17"/>
      <c r="I542" s="17"/>
      <c r="J542" s="17"/>
      <c r="K542" s="17"/>
    </row>
    <row r="543" spans="2:11" x14ac:dyDescent="0.2">
      <c r="B543" s="5" t="s">
        <v>308</v>
      </c>
      <c r="C543" s="5"/>
      <c r="D543" s="11"/>
      <c r="E543" s="7"/>
      <c r="F543" s="41"/>
      <c r="G543" s="41"/>
      <c r="H543" s="7"/>
      <c r="I543" s="7"/>
      <c r="J543" s="7"/>
      <c r="K543" s="7"/>
    </row>
    <row r="544" spans="2:11" x14ac:dyDescent="0.2">
      <c r="B544" s="12" t="s">
        <v>19</v>
      </c>
      <c r="C544" s="12"/>
      <c r="D544" s="13"/>
      <c r="E544" s="14"/>
      <c r="F544" s="42"/>
      <c r="G544" s="42"/>
      <c r="H544" s="14"/>
      <c r="I544" s="14"/>
      <c r="J544" s="14"/>
      <c r="K544" s="14"/>
    </row>
    <row r="545" spans="2:11" hidden="1" x14ac:dyDescent="0.2">
      <c r="B545" s="83" t="s">
        <v>277</v>
      </c>
      <c r="C545" s="83" t="s">
        <v>309</v>
      </c>
      <c r="D545" s="84" t="s">
        <v>252</v>
      </c>
      <c r="E545" s="16">
        <f t="shared" ref="E545:E576" si="175">SUM(F545:K545)</f>
        <v>0</v>
      </c>
      <c r="F545" s="43"/>
      <c r="G545" s="43"/>
      <c r="H545" s="1"/>
      <c r="I545" s="1"/>
      <c r="J545" s="1"/>
      <c r="K545" s="1"/>
    </row>
    <row r="546" spans="2:11" hidden="1" x14ac:dyDescent="0.2">
      <c r="B546" s="83" t="s">
        <v>277</v>
      </c>
      <c r="C546" s="83" t="s">
        <v>273</v>
      </c>
      <c r="D546" s="84" t="s">
        <v>252</v>
      </c>
      <c r="E546" s="16">
        <f t="shared" si="175"/>
        <v>0</v>
      </c>
      <c r="F546" s="43"/>
      <c r="G546" s="43"/>
      <c r="H546" s="1"/>
      <c r="I546" s="1"/>
      <c r="J546" s="1"/>
      <c r="K546" s="1"/>
    </row>
    <row r="547" spans="2:11" hidden="1" x14ac:dyDescent="0.2">
      <c r="B547" s="83" t="s">
        <v>277</v>
      </c>
      <c r="C547" s="83" t="s">
        <v>466</v>
      </c>
      <c r="D547" s="84" t="s">
        <v>252</v>
      </c>
      <c r="E547" s="16">
        <f t="shared" si="175"/>
        <v>0</v>
      </c>
      <c r="F547" s="43"/>
      <c r="G547" s="43"/>
      <c r="H547" s="1"/>
      <c r="I547" s="1"/>
      <c r="J547" s="1"/>
      <c r="K547" s="1"/>
    </row>
    <row r="548" spans="2:11" x14ac:dyDescent="0.2">
      <c r="B548" s="83" t="s">
        <v>277</v>
      </c>
      <c r="C548" s="83" t="s">
        <v>310</v>
      </c>
      <c r="D548" s="84" t="s">
        <v>252</v>
      </c>
      <c r="E548" s="16">
        <f t="shared" si="175"/>
        <v>14</v>
      </c>
      <c r="F548" s="43">
        <v>3</v>
      </c>
      <c r="G548" s="43">
        <v>2</v>
      </c>
      <c r="H548" s="1"/>
      <c r="I548" s="1">
        <v>9</v>
      </c>
      <c r="J548" s="1"/>
      <c r="K548" s="1"/>
    </row>
    <row r="549" spans="2:11" x14ac:dyDescent="0.2">
      <c r="B549" s="83" t="s">
        <v>277</v>
      </c>
      <c r="C549" s="83" t="s">
        <v>274</v>
      </c>
      <c r="D549" s="84" t="s">
        <v>252</v>
      </c>
      <c r="E549" s="16">
        <f t="shared" si="175"/>
        <v>2</v>
      </c>
      <c r="F549" s="43">
        <v>1</v>
      </c>
      <c r="G549" s="43">
        <v>1</v>
      </c>
      <c r="H549" s="1"/>
      <c r="I549" s="1"/>
      <c r="J549" s="1"/>
      <c r="K549" s="1"/>
    </row>
    <row r="550" spans="2:11" x14ac:dyDescent="0.2">
      <c r="B550" s="83" t="s">
        <v>277</v>
      </c>
      <c r="C550" s="83" t="s">
        <v>311</v>
      </c>
      <c r="D550" s="84" t="s">
        <v>252</v>
      </c>
      <c r="E550" s="16">
        <f t="shared" si="175"/>
        <v>1</v>
      </c>
      <c r="F550" s="43"/>
      <c r="G550" s="43">
        <v>1</v>
      </c>
      <c r="H550" s="1"/>
      <c r="I550" s="1"/>
      <c r="J550" s="1"/>
      <c r="K550" s="1"/>
    </row>
    <row r="551" spans="2:11" hidden="1" x14ac:dyDescent="0.2">
      <c r="B551" s="83" t="s">
        <v>277</v>
      </c>
      <c r="C551" s="83" t="s">
        <v>312</v>
      </c>
      <c r="D551" s="84" t="s">
        <v>252</v>
      </c>
      <c r="E551" s="16">
        <f t="shared" si="175"/>
        <v>0</v>
      </c>
      <c r="F551" s="43"/>
      <c r="G551" s="43"/>
      <c r="H551" s="1"/>
      <c r="I551" s="1"/>
      <c r="J551" s="1"/>
      <c r="K551" s="1"/>
    </row>
    <row r="552" spans="2:11" x14ac:dyDescent="0.2">
      <c r="B552" s="83" t="s">
        <v>277</v>
      </c>
      <c r="C552" s="83" t="s">
        <v>313</v>
      </c>
      <c r="D552" s="84" t="s">
        <v>252</v>
      </c>
      <c r="E552" s="16">
        <f t="shared" si="175"/>
        <v>2</v>
      </c>
      <c r="F552" s="43">
        <v>1</v>
      </c>
      <c r="G552" s="43"/>
      <c r="H552" s="1">
        <v>1</v>
      </c>
      <c r="I552" s="1"/>
      <c r="J552" s="1"/>
      <c r="K552" s="1"/>
    </row>
    <row r="553" spans="2:11" hidden="1" x14ac:dyDescent="0.2">
      <c r="B553" s="83" t="s">
        <v>277</v>
      </c>
      <c r="C553" s="83" t="s">
        <v>275</v>
      </c>
      <c r="D553" s="84" t="s">
        <v>252</v>
      </c>
      <c r="E553" s="16">
        <f t="shared" si="175"/>
        <v>0</v>
      </c>
      <c r="F553" s="43"/>
      <c r="G553" s="43"/>
      <c r="H553" s="1"/>
      <c r="I553" s="1"/>
      <c r="J553" s="1"/>
      <c r="K553" s="1"/>
    </row>
    <row r="554" spans="2:11" hidden="1" x14ac:dyDescent="0.2">
      <c r="B554" s="83" t="s">
        <v>277</v>
      </c>
      <c r="C554" s="83" t="s">
        <v>314</v>
      </c>
      <c r="D554" s="84" t="s">
        <v>252</v>
      </c>
      <c r="E554" s="16">
        <f t="shared" si="175"/>
        <v>0</v>
      </c>
      <c r="F554" s="43"/>
      <c r="G554" s="43"/>
      <c r="H554" s="1"/>
      <c r="I554" s="1"/>
      <c r="J554" s="1"/>
      <c r="K554" s="1"/>
    </row>
    <row r="555" spans="2:11" hidden="1" x14ac:dyDescent="0.2">
      <c r="B555" s="83" t="s">
        <v>277</v>
      </c>
      <c r="C555" s="83" t="s">
        <v>315</v>
      </c>
      <c r="D555" s="84" t="s">
        <v>252</v>
      </c>
      <c r="E555" s="16">
        <f t="shared" si="175"/>
        <v>0</v>
      </c>
      <c r="F555" s="43"/>
      <c r="G555" s="43"/>
      <c r="H555" s="1"/>
      <c r="I555" s="1"/>
      <c r="J555" s="1"/>
      <c r="K555" s="1"/>
    </row>
    <row r="556" spans="2:11" hidden="1" x14ac:dyDescent="0.2">
      <c r="B556" s="83" t="s">
        <v>277</v>
      </c>
      <c r="C556" s="83" t="s">
        <v>316</v>
      </c>
      <c r="D556" s="84" t="s">
        <v>252</v>
      </c>
      <c r="E556" s="16">
        <f t="shared" si="175"/>
        <v>0</v>
      </c>
      <c r="F556" s="43"/>
      <c r="G556" s="43"/>
      <c r="H556" s="43"/>
      <c r="I556" s="1"/>
      <c r="J556" s="1"/>
      <c r="K556" s="1"/>
    </row>
    <row r="557" spans="2:11" hidden="1" x14ac:dyDescent="0.2">
      <c r="B557" s="83" t="s">
        <v>277</v>
      </c>
      <c r="C557" s="83" t="s">
        <v>276</v>
      </c>
      <c r="D557" s="84" t="s">
        <v>252</v>
      </c>
      <c r="E557" s="16">
        <f t="shared" si="175"/>
        <v>0</v>
      </c>
      <c r="F557" s="43"/>
      <c r="G557" s="43"/>
      <c r="H557" s="1"/>
      <c r="I557" s="1"/>
      <c r="J557" s="1"/>
      <c r="K557" s="1"/>
    </row>
    <row r="558" spans="2:11" hidden="1" x14ac:dyDescent="0.2">
      <c r="B558" s="83" t="s">
        <v>277</v>
      </c>
      <c r="C558" s="83" t="s">
        <v>317</v>
      </c>
      <c r="D558" s="84" t="s">
        <v>252</v>
      </c>
      <c r="E558" s="16">
        <f t="shared" si="175"/>
        <v>0</v>
      </c>
      <c r="F558" s="43"/>
      <c r="G558" s="43"/>
      <c r="H558" s="1"/>
      <c r="I558" s="1"/>
      <c r="J558" s="1"/>
      <c r="K558" s="1"/>
    </row>
    <row r="559" spans="2:11" hidden="1" x14ac:dyDescent="0.2">
      <c r="B559" s="83" t="s">
        <v>277</v>
      </c>
      <c r="C559" s="83" t="s">
        <v>318</v>
      </c>
      <c r="D559" s="84" t="s">
        <v>252</v>
      </c>
      <c r="E559" s="16">
        <f t="shared" si="175"/>
        <v>0</v>
      </c>
      <c r="F559" s="43"/>
      <c r="G559" s="43"/>
      <c r="H559" s="1"/>
      <c r="I559" s="1"/>
      <c r="J559" s="1"/>
      <c r="K559" s="1"/>
    </row>
    <row r="560" spans="2:11" hidden="1" x14ac:dyDescent="0.2">
      <c r="B560" s="83" t="s">
        <v>277</v>
      </c>
      <c r="C560" s="83" t="s">
        <v>319</v>
      </c>
      <c r="D560" s="84" t="s">
        <v>252</v>
      </c>
      <c r="E560" s="16">
        <f t="shared" si="175"/>
        <v>0</v>
      </c>
      <c r="F560" s="43"/>
      <c r="G560" s="43"/>
      <c r="H560" s="1"/>
      <c r="I560" s="1"/>
      <c r="J560" s="1"/>
      <c r="K560" s="1"/>
    </row>
    <row r="561" spans="2:11" hidden="1" x14ac:dyDescent="0.2">
      <c r="B561" s="83" t="s">
        <v>277</v>
      </c>
      <c r="C561" s="83" t="s">
        <v>278</v>
      </c>
      <c r="D561" s="84" t="s">
        <v>252</v>
      </c>
      <c r="E561" s="16">
        <f t="shared" si="175"/>
        <v>0</v>
      </c>
      <c r="F561" s="43"/>
      <c r="G561" s="43"/>
      <c r="H561" s="1"/>
      <c r="I561" s="1"/>
      <c r="J561" s="1"/>
      <c r="K561" s="1"/>
    </row>
    <row r="562" spans="2:11" hidden="1" x14ac:dyDescent="0.2">
      <c r="B562" s="83" t="s">
        <v>277</v>
      </c>
      <c r="C562" s="83" t="s">
        <v>320</v>
      </c>
      <c r="D562" s="84" t="s">
        <v>252</v>
      </c>
      <c r="E562" s="16">
        <f t="shared" si="175"/>
        <v>0</v>
      </c>
      <c r="F562" s="43"/>
      <c r="G562" s="43"/>
      <c r="H562" s="1"/>
      <c r="I562" s="1"/>
      <c r="J562" s="1"/>
      <c r="K562" s="1"/>
    </row>
    <row r="563" spans="2:11" hidden="1" x14ac:dyDescent="0.2">
      <c r="B563" s="83" t="s">
        <v>277</v>
      </c>
      <c r="C563" s="83" t="s">
        <v>321</v>
      </c>
      <c r="D563" s="84" t="s">
        <v>252</v>
      </c>
      <c r="E563" s="16">
        <f t="shared" si="175"/>
        <v>0</v>
      </c>
      <c r="F563" s="43"/>
      <c r="G563" s="43"/>
      <c r="H563" s="1"/>
      <c r="I563" s="1"/>
      <c r="J563" s="1"/>
      <c r="K563" s="1"/>
    </row>
    <row r="564" spans="2:11" hidden="1" x14ac:dyDescent="0.2">
      <c r="B564" s="83" t="s">
        <v>484</v>
      </c>
      <c r="C564" s="83" t="s">
        <v>316</v>
      </c>
      <c r="D564" s="84" t="s">
        <v>252</v>
      </c>
      <c r="E564" s="16">
        <f t="shared" si="175"/>
        <v>0</v>
      </c>
      <c r="F564" s="43"/>
      <c r="G564" s="43"/>
      <c r="H564" s="1"/>
      <c r="I564" s="1"/>
      <c r="J564" s="1"/>
      <c r="K564" s="1"/>
    </row>
    <row r="565" spans="2:11" x14ac:dyDescent="0.2">
      <c r="B565" s="108" t="s">
        <v>684</v>
      </c>
      <c r="C565" s="83" t="s">
        <v>322</v>
      </c>
      <c r="D565" s="84" t="s">
        <v>252</v>
      </c>
      <c r="E565" s="16">
        <f t="shared" si="175"/>
        <v>31</v>
      </c>
      <c r="F565" s="54">
        <f t="shared" ref="F565:K565" si="176">F545+F548+F552+F556+F560+F564+F602</f>
        <v>8</v>
      </c>
      <c r="G565" s="54">
        <f t="shared" si="176"/>
        <v>4</v>
      </c>
      <c r="H565" s="54">
        <f>H545+H548+H552+H556+H560+H564+H602</f>
        <v>1</v>
      </c>
      <c r="I565" s="54">
        <f t="shared" si="176"/>
        <v>18</v>
      </c>
      <c r="J565" s="54">
        <f t="shared" si="176"/>
        <v>0</v>
      </c>
      <c r="K565" s="54">
        <f t="shared" si="176"/>
        <v>0</v>
      </c>
    </row>
    <row r="566" spans="2:11" x14ac:dyDescent="0.2">
      <c r="B566" s="108" t="s">
        <v>684</v>
      </c>
      <c r="C566" s="83" t="s">
        <v>298</v>
      </c>
      <c r="D566" s="84" t="s">
        <v>252</v>
      </c>
      <c r="E566" s="16">
        <f t="shared" si="175"/>
        <v>4</v>
      </c>
      <c r="F566" s="54">
        <f>F546+F549+F553+F557+F561+F564+F603</f>
        <v>2</v>
      </c>
      <c r="G566" s="54">
        <f t="shared" ref="G566:K566" si="177">G546+G549+G553+G557+G561+G564+G603</f>
        <v>2</v>
      </c>
      <c r="H566" s="54">
        <f t="shared" si="177"/>
        <v>0</v>
      </c>
      <c r="I566" s="54">
        <f t="shared" si="177"/>
        <v>0</v>
      </c>
      <c r="J566" s="54">
        <f t="shared" si="177"/>
        <v>0</v>
      </c>
      <c r="K566" s="54">
        <f t="shared" si="177"/>
        <v>0</v>
      </c>
    </row>
    <row r="567" spans="2:11" x14ac:dyDescent="0.2">
      <c r="B567" s="108" t="s">
        <v>684</v>
      </c>
      <c r="C567" s="83" t="s">
        <v>323</v>
      </c>
      <c r="D567" s="84" t="s">
        <v>252</v>
      </c>
      <c r="E567" s="16">
        <f t="shared" si="175"/>
        <v>1</v>
      </c>
      <c r="F567" s="54">
        <f t="shared" ref="F567:K567" si="178">F547+F550+F554+F558+F562+F604</f>
        <v>0</v>
      </c>
      <c r="G567" s="54">
        <f t="shared" si="178"/>
        <v>1</v>
      </c>
      <c r="H567" s="54">
        <f t="shared" si="178"/>
        <v>0</v>
      </c>
      <c r="I567" s="54">
        <f t="shared" si="178"/>
        <v>0</v>
      </c>
      <c r="J567" s="54">
        <f t="shared" si="178"/>
        <v>0</v>
      </c>
      <c r="K567" s="54">
        <f t="shared" si="178"/>
        <v>0</v>
      </c>
    </row>
    <row r="568" spans="2:11" hidden="1" x14ac:dyDescent="0.2">
      <c r="B568" s="108" t="s">
        <v>684</v>
      </c>
      <c r="C568" s="83" t="s">
        <v>240</v>
      </c>
      <c r="D568" s="84" t="s">
        <v>252</v>
      </c>
      <c r="E568" s="16">
        <f t="shared" si="175"/>
        <v>0</v>
      </c>
      <c r="F568" s="54">
        <f>F551+F555+F559+F563+F605</f>
        <v>0</v>
      </c>
      <c r="G568" s="54">
        <f t="shared" ref="G568:K568" si="179">G551+G555+G559+G563+G605</f>
        <v>0</v>
      </c>
      <c r="H568" s="54">
        <f t="shared" si="179"/>
        <v>0</v>
      </c>
      <c r="I568" s="54">
        <f t="shared" si="179"/>
        <v>0</v>
      </c>
      <c r="J568" s="54">
        <f t="shared" si="179"/>
        <v>0</v>
      </c>
      <c r="K568" s="54">
        <f t="shared" si="179"/>
        <v>0</v>
      </c>
    </row>
    <row r="569" spans="2:11" hidden="1" x14ac:dyDescent="0.2">
      <c r="B569" s="108" t="s">
        <v>685</v>
      </c>
      <c r="C569" s="83" t="s">
        <v>469</v>
      </c>
      <c r="D569" s="84" t="s">
        <v>252</v>
      </c>
      <c r="E569" s="16">
        <f t="shared" si="175"/>
        <v>0</v>
      </c>
      <c r="F569" s="43"/>
      <c r="G569" s="43"/>
      <c r="H569" s="1"/>
      <c r="I569" s="1"/>
      <c r="J569" s="1"/>
      <c r="K569" s="1"/>
    </row>
    <row r="570" spans="2:11" x14ac:dyDescent="0.2">
      <c r="B570" s="108" t="s">
        <v>685</v>
      </c>
      <c r="C570" s="83" t="s">
        <v>322</v>
      </c>
      <c r="D570" s="84" t="s">
        <v>252</v>
      </c>
      <c r="E570" s="16">
        <f t="shared" si="175"/>
        <v>1</v>
      </c>
      <c r="F570" s="43"/>
      <c r="G570" s="43"/>
      <c r="H570" s="1">
        <v>1</v>
      </c>
      <c r="I570" s="1"/>
      <c r="J570" s="1"/>
      <c r="K570" s="1"/>
    </row>
    <row r="571" spans="2:11" hidden="1" x14ac:dyDescent="0.2">
      <c r="B571" s="108" t="s">
        <v>685</v>
      </c>
      <c r="C571" s="83" t="s">
        <v>298</v>
      </c>
      <c r="D571" s="84" t="s">
        <v>252</v>
      </c>
      <c r="E571" s="16">
        <f t="shared" si="175"/>
        <v>0</v>
      </c>
      <c r="F571" s="43"/>
      <c r="G571" s="43"/>
      <c r="H571" s="1"/>
      <c r="I571" s="1"/>
      <c r="J571" s="1"/>
      <c r="K571" s="1"/>
    </row>
    <row r="572" spans="2:11" x14ac:dyDescent="0.2">
      <c r="B572" s="108" t="s">
        <v>685</v>
      </c>
      <c r="C572" s="83" t="s">
        <v>323</v>
      </c>
      <c r="D572" s="84" t="s">
        <v>252</v>
      </c>
      <c r="E572" s="16">
        <f t="shared" si="175"/>
        <v>1</v>
      </c>
      <c r="F572" s="43"/>
      <c r="G572" s="43">
        <v>1</v>
      </c>
      <c r="H572" s="1"/>
      <c r="I572" s="1"/>
      <c r="J572" s="1"/>
      <c r="K572" s="1"/>
    </row>
    <row r="573" spans="2:11" hidden="1" x14ac:dyDescent="0.2">
      <c r="B573" s="108" t="s">
        <v>685</v>
      </c>
      <c r="C573" s="83" t="s">
        <v>240</v>
      </c>
      <c r="D573" s="84" t="s">
        <v>252</v>
      </c>
      <c r="E573" s="16">
        <f t="shared" si="175"/>
        <v>0</v>
      </c>
      <c r="F573" s="43"/>
      <c r="G573" s="43"/>
      <c r="H573" s="1"/>
      <c r="I573" s="1"/>
      <c r="J573" s="1"/>
      <c r="K573" s="1"/>
    </row>
    <row r="574" spans="2:11" hidden="1" x14ac:dyDescent="0.2">
      <c r="B574" s="108" t="s">
        <v>686</v>
      </c>
      <c r="C574" s="80" t="s">
        <v>515</v>
      </c>
      <c r="D574" s="65" t="s">
        <v>252</v>
      </c>
      <c r="E574" s="16">
        <f t="shared" si="175"/>
        <v>0</v>
      </c>
      <c r="F574" s="43"/>
      <c r="G574" s="43"/>
      <c r="H574" s="1"/>
      <c r="I574" s="1"/>
      <c r="J574" s="1"/>
      <c r="K574" s="1"/>
    </row>
    <row r="575" spans="2:11" hidden="1" x14ac:dyDescent="0.2">
      <c r="B575" s="108" t="s">
        <v>687</v>
      </c>
      <c r="C575" s="83" t="s">
        <v>469</v>
      </c>
      <c r="D575" s="84" t="s">
        <v>252</v>
      </c>
      <c r="E575" s="16">
        <f t="shared" si="175"/>
        <v>0</v>
      </c>
      <c r="F575" s="54">
        <f>F563</f>
        <v>0</v>
      </c>
      <c r="G575" s="54">
        <f t="shared" ref="G575:K575" si="180">G563</f>
        <v>0</v>
      </c>
      <c r="H575" s="54">
        <f t="shared" si="180"/>
        <v>0</v>
      </c>
      <c r="I575" s="54">
        <f t="shared" si="180"/>
        <v>0</v>
      </c>
      <c r="J575" s="54">
        <f t="shared" si="180"/>
        <v>0</v>
      </c>
      <c r="K575" s="54">
        <f t="shared" si="180"/>
        <v>0</v>
      </c>
    </row>
    <row r="576" spans="2:11" x14ac:dyDescent="0.2">
      <c r="B576" s="108" t="s">
        <v>687</v>
      </c>
      <c r="C576" s="83" t="s">
        <v>322</v>
      </c>
      <c r="D576" s="84" t="s">
        <v>252</v>
      </c>
      <c r="E576" s="16">
        <f t="shared" si="175"/>
        <v>31</v>
      </c>
      <c r="F576" s="54">
        <f>F565</f>
        <v>8</v>
      </c>
      <c r="G576" s="54">
        <f t="shared" ref="G576:K576" si="181">G565</f>
        <v>4</v>
      </c>
      <c r="H576" s="54">
        <f t="shared" si="181"/>
        <v>1</v>
      </c>
      <c r="I576" s="54">
        <f t="shared" si="181"/>
        <v>18</v>
      </c>
      <c r="J576" s="54">
        <f t="shared" si="181"/>
        <v>0</v>
      </c>
      <c r="K576" s="54">
        <f t="shared" si="181"/>
        <v>0</v>
      </c>
    </row>
    <row r="577" spans="2:11" x14ac:dyDescent="0.2">
      <c r="B577" s="108" t="s">
        <v>687</v>
      </c>
      <c r="C577" s="83" t="s">
        <v>298</v>
      </c>
      <c r="D577" s="84" t="s">
        <v>252</v>
      </c>
      <c r="E577" s="16">
        <f t="shared" ref="E577:E608" si="182">SUM(F577:K577)</f>
        <v>4</v>
      </c>
      <c r="F577" s="54">
        <f>F566</f>
        <v>2</v>
      </c>
      <c r="G577" s="54">
        <f t="shared" ref="G577:K577" si="183">G566</f>
        <v>2</v>
      </c>
      <c r="H577" s="54">
        <f t="shared" si="183"/>
        <v>0</v>
      </c>
      <c r="I577" s="54">
        <f t="shared" si="183"/>
        <v>0</v>
      </c>
      <c r="J577" s="54">
        <f t="shared" si="183"/>
        <v>0</v>
      </c>
      <c r="K577" s="54">
        <f t="shared" si="183"/>
        <v>0</v>
      </c>
    </row>
    <row r="578" spans="2:11" x14ac:dyDescent="0.2">
      <c r="B578" s="108" t="s">
        <v>687</v>
      </c>
      <c r="C578" s="83" t="s">
        <v>323</v>
      </c>
      <c r="D578" s="84" t="s">
        <v>252</v>
      </c>
      <c r="E578" s="16">
        <f t="shared" si="182"/>
        <v>1</v>
      </c>
      <c r="F578" s="54">
        <f>F567</f>
        <v>0</v>
      </c>
      <c r="G578" s="54">
        <f t="shared" ref="G578:K578" si="184">G567</f>
        <v>1</v>
      </c>
      <c r="H578" s="54">
        <f t="shared" si="184"/>
        <v>0</v>
      </c>
      <c r="I578" s="54">
        <f t="shared" si="184"/>
        <v>0</v>
      </c>
      <c r="J578" s="54">
        <f t="shared" si="184"/>
        <v>0</v>
      </c>
      <c r="K578" s="54">
        <f t="shared" si="184"/>
        <v>0</v>
      </c>
    </row>
    <row r="579" spans="2:11" hidden="1" x14ac:dyDescent="0.2">
      <c r="B579" s="108" t="s">
        <v>687</v>
      </c>
      <c r="C579" s="83" t="s">
        <v>240</v>
      </c>
      <c r="D579" s="84" t="s">
        <v>252</v>
      </c>
      <c r="E579" s="16">
        <f t="shared" si="182"/>
        <v>0</v>
      </c>
      <c r="F579" s="54">
        <f>F568</f>
        <v>0</v>
      </c>
      <c r="G579" s="54">
        <f t="shared" ref="G579:K579" si="185">G568</f>
        <v>0</v>
      </c>
      <c r="H579" s="54">
        <f t="shared" si="185"/>
        <v>0</v>
      </c>
      <c r="I579" s="54">
        <f t="shared" si="185"/>
        <v>0</v>
      </c>
      <c r="J579" s="54">
        <f t="shared" si="185"/>
        <v>0</v>
      </c>
      <c r="K579" s="54">
        <f t="shared" si="185"/>
        <v>0</v>
      </c>
    </row>
    <row r="580" spans="2:11" hidden="1" x14ac:dyDescent="0.2">
      <c r="B580" s="109" t="s">
        <v>688</v>
      </c>
      <c r="C580" s="80" t="s">
        <v>298</v>
      </c>
      <c r="D580" s="84" t="s">
        <v>252</v>
      </c>
      <c r="E580" s="16">
        <f t="shared" si="182"/>
        <v>0</v>
      </c>
      <c r="F580" s="45"/>
      <c r="G580" s="45"/>
      <c r="H580" s="45"/>
      <c r="I580" s="45"/>
      <c r="J580" s="45"/>
      <c r="K580" s="45"/>
    </row>
    <row r="581" spans="2:11" hidden="1" x14ac:dyDescent="0.2">
      <c r="B581" s="63" t="s">
        <v>324</v>
      </c>
      <c r="C581" s="83" t="s">
        <v>469</v>
      </c>
      <c r="D581" s="84" t="s">
        <v>252</v>
      </c>
      <c r="E581" s="16">
        <f t="shared" si="182"/>
        <v>0</v>
      </c>
      <c r="F581" s="43"/>
      <c r="G581" s="43"/>
      <c r="H581" s="1"/>
      <c r="I581" s="1"/>
      <c r="J581" s="1"/>
      <c r="K581" s="1"/>
    </row>
    <row r="582" spans="2:11" hidden="1" x14ac:dyDescent="0.2">
      <c r="B582" s="63" t="s">
        <v>324</v>
      </c>
      <c r="C582" s="83" t="s">
        <v>322</v>
      </c>
      <c r="D582" s="84" t="s">
        <v>252</v>
      </c>
      <c r="E582" s="16">
        <f t="shared" si="182"/>
        <v>0</v>
      </c>
      <c r="F582" s="43"/>
      <c r="G582" s="43"/>
      <c r="H582" s="1"/>
      <c r="I582" s="1"/>
      <c r="J582" s="1"/>
      <c r="K582" s="1"/>
    </row>
    <row r="583" spans="2:11" hidden="1" x14ac:dyDescent="0.2">
      <c r="B583" s="63" t="s">
        <v>324</v>
      </c>
      <c r="C583" s="83" t="s">
        <v>298</v>
      </c>
      <c r="D583" s="84" t="s">
        <v>252</v>
      </c>
      <c r="E583" s="16">
        <f t="shared" si="182"/>
        <v>0</v>
      </c>
      <c r="F583" s="43"/>
      <c r="G583" s="43"/>
      <c r="H583" s="1"/>
      <c r="I583" s="1"/>
      <c r="J583" s="1"/>
      <c r="K583" s="1"/>
    </row>
    <row r="584" spans="2:11" hidden="1" x14ac:dyDescent="0.2">
      <c r="B584" s="63" t="s">
        <v>324</v>
      </c>
      <c r="C584" s="83" t="s">
        <v>323</v>
      </c>
      <c r="D584" s="84" t="s">
        <v>252</v>
      </c>
      <c r="E584" s="16">
        <f t="shared" si="182"/>
        <v>0</v>
      </c>
      <c r="F584" s="43"/>
      <c r="G584" s="43"/>
      <c r="H584" s="1"/>
      <c r="I584" s="1"/>
      <c r="J584" s="1"/>
      <c r="K584" s="1"/>
    </row>
    <row r="585" spans="2:11" hidden="1" x14ac:dyDescent="0.2">
      <c r="B585" s="63" t="s">
        <v>324</v>
      </c>
      <c r="C585" s="83" t="s">
        <v>240</v>
      </c>
      <c r="D585" s="84" t="s">
        <v>252</v>
      </c>
      <c r="E585" s="16">
        <f t="shared" si="182"/>
        <v>0</v>
      </c>
      <c r="F585" s="43"/>
      <c r="G585" s="43"/>
      <c r="H585" s="1"/>
      <c r="I585" s="1"/>
      <c r="J585" s="1"/>
      <c r="K585" s="1"/>
    </row>
    <row r="586" spans="2:11" hidden="1" x14ac:dyDescent="0.2">
      <c r="B586" s="64" t="s">
        <v>516</v>
      </c>
      <c r="C586" s="62" t="s">
        <v>469</v>
      </c>
      <c r="D586" s="84" t="s">
        <v>252</v>
      </c>
      <c r="E586" s="16">
        <f t="shared" si="182"/>
        <v>0</v>
      </c>
      <c r="F586" s="43"/>
      <c r="G586" s="43"/>
      <c r="H586" s="1"/>
      <c r="I586" s="1"/>
      <c r="J586" s="1"/>
      <c r="K586" s="1"/>
    </row>
    <row r="587" spans="2:11" hidden="1" x14ac:dyDescent="0.2">
      <c r="B587" s="83" t="s">
        <v>325</v>
      </c>
      <c r="C587" s="83" t="s">
        <v>469</v>
      </c>
      <c r="D587" s="84" t="s">
        <v>326</v>
      </c>
      <c r="E587" s="8">
        <f t="shared" si="182"/>
        <v>0</v>
      </c>
      <c r="F587" s="55">
        <f t="shared" ref="F587:K587" si="186">F563*3</f>
        <v>0</v>
      </c>
      <c r="G587" s="55">
        <f t="shared" si="186"/>
        <v>0</v>
      </c>
      <c r="H587" s="55">
        <f t="shared" si="186"/>
        <v>0</v>
      </c>
      <c r="I587" s="55">
        <f t="shared" si="186"/>
        <v>0</v>
      </c>
      <c r="J587" s="55">
        <f t="shared" si="186"/>
        <v>0</v>
      </c>
      <c r="K587" s="55">
        <f t="shared" si="186"/>
        <v>0</v>
      </c>
    </row>
    <row r="588" spans="2:11" x14ac:dyDescent="0.2">
      <c r="B588" s="83" t="s">
        <v>325</v>
      </c>
      <c r="C588" s="83" t="s">
        <v>322</v>
      </c>
      <c r="D588" s="84" t="s">
        <v>326</v>
      </c>
      <c r="E588" s="8">
        <f t="shared" si="182"/>
        <v>93</v>
      </c>
      <c r="F588" s="55">
        <f>F565*3</f>
        <v>24</v>
      </c>
      <c r="G588" s="55">
        <f t="shared" ref="F588:K591" si="187">G565*3</f>
        <v>12</v>
      </c>
      <c r="H588" s="55">
        <f>H565*3</f>
        <v>3</v>
      </c>
      <c r="I588" s="55">
        <f t="shared" si="187"/>
        <v>54</v>
      </c>
      <c r="J588" s="55">
        <f t="shared" si="187"/>
        <v>0</v>
      </c>
      <c r="K588" s="55">
        <f t="shared" si="187"/>
        <v>0</v>
      </c>
    </row>
    <row r="589" spans="2:11" x14ac:dyDescent="0.2">
      <c r="B589" s="83" t="s">
        <v>325</v>
      </c>
      <c r="C589" s="83" t="s">
        <v>298</v>
      </c>
      <c r="D589" s="84" t="s">
        <v>326</v>
      </c>
      <c r="E589" s="8">
        <f t="shared" si="182"/>
        <v>12</v>
      </c>
      <c r="F589" s="55">
        <f t="shared" si="187"/>
        <v>6</v>
      </c>
      <c r="G589" s="55">
        <f t="shared" si="187"/>
        <v>6</v>
      </c>
      <c r="H589" s="55">
        <f t="shared" si="187"/>
        <v>0</v>
      </c>
      <c r="I589" s="55">
        <f t="shared" si="187"/>
        <v>0</v>
      </c>
      <c r="J589" s="55">
        <f t="shared" si="187"/>
        <v>0</v>
      </c>
      <c r="K589" s="55">
        <f t="shared" si="187"/>
        <v>0</v>
      </c>
    </row>
    <row r="590" spans="2:11" x14ac:dyDescent="0.2">
      <c r="B590" s="83" t="s">
        <v>325</v>
      </c>
      <c r="C590" s="83" t="s">
        <v>323</v>
      </c>
      <c r="D590" s="84" t="s">
        <v>326</v>
      </c>
      <c r="E590" s="8">
        <f t="shared" si="182"/>
        <v>3</v>
      </c>
      <c r="F590" s="55">
        <f t="shared" si="187"/>
        <v>0</v>
      </c>
      <c r="G590" s="55">
        <f t="shared" si="187"/>
        <v>3</v>
      </c>
      <c r="H590" s="55">
        <f t="shared" si="187"/>
        <v>0</v>
      </c>
      <c r="I590" s="55">
        <f t="shared" si="187"/>
        <v>0</v>
      </c>
      <c r="J590" s="55">
        <f t="shared" si="187"/>
        <v>0</v>
      </c>
      <c r="K590" s="55">
        <f t="shared" si="187"/>
        <v>0</v>
      </c>
    </row>
    <row r="591" spans="2:11" hidden="1" x14ac:dyDescent="0.2">
      <c r="B591" s="83" t="s">
        <v>325</v>
      </c>
      <c r="C591" s="83" t="s">
        <v>240</v>
      </c>
      <c r="D591" s="84" t="s">
        <v>326</v>
      </c>
      <c r="E591" s="8">
        <f t="shared" si="182"/>
        <v>0</v>
      </c>
      <c r="F591" s="55">
        <f t="shared" si="187"/>
        <v>0</v>
      </c>
      <c r="G591" s="54">
        <f t="shared" si="187"/>
        <v>0</v>
      </c>
      <c r="H591" s="54">
        <f t="shared" si="187"/>
        <v>0</v>
      </c>
      <c r="I591" s="54">
        <f t="shared" si="187"/>
        <v>0</v>
      </c>
      <c r="J591" s="54">
        <f t="shared" si="187"/>
        <v>0</v>
      </c>
      <c r="K591" s="54">
        <f t="shared" si="187"/>
        <v>0</v>
      </c>
    </row>
    <row r="592" spans="2:11" ht="12.75" hidden="1" customHeight="1" x14ac:dyDescent="0.2">
      <c r="B592" s="83" t="s">
        <v>325</v>
      </c>
      <c r="C592" s="83" t="s">
        <v>469</v>
      </c>
      <c r="D592" s="84" t="s">
        <v>326</v>
      </c>
      <c r="E592" s="8">
        <f t="shared" si="182"/>
        <v>0</v>
      </c>
      <c r="F592" s="56"/>
      <c r="G592" s="56"/>
      <c r="H592" s="56"/>
      <c r="I592" s="56"/>
      <c r="J592" s="56"/>
      <c r="K592" s="56"/>
    </row>
    <row r="593" spans="2:11" x14ac:dyDescent="0.2">
      <c r="B593" s="83" t="s">
        <v>325</v>
      </c>
      <c r="C593" s="83" t="s">
        <v>322</v>
      </c>
      <c r="D593" s="84" t="s">
        <v>326</v>
      </c>
      <c r="E593" s="8">
        <f t="shared" si="182"/>
        <v>-35</v>
      </c>
      <c r="F593" s="56">
        <v>-7</v>
      </c>
      <c r="G593" s="56">
        <v>-8</v>
      </c>
      <c r="H593" s="56">
        <v>-2</v>
      </c>
      <c r="I593" s="56">
        <v>-18</v>
      </c>
      <c r="J593" s="56"/>
      <c r="K593" s="56"/>
    </row>
    <row r="594" spans="2:11" x14ac:dyDescent="0.2">
      <c r="B594" s="83" t="s">
        <v>325</v>
      </c>
      <c r="C594" s="83" t="s">
        <v>298</v>
      </c>
      <c r="D594" s="84" t="s">
        <v>326</v>
      </c>
      <c r="E594" s="8">
        <f t="shared" si="182"/>
        <v>40</v>
      </c>
      <c r="F594" s="56">
        <v>44</v>
      </c>
      <c r="G594" s="56">
        <v>-4</v>
      </c>
      <c r="H594" s="56"/>
      <c r="I594" s="56"/>
      <c r="J594" s="56"/>
      <c r="K594" s="56"/>
    </row>
    <row r="595" spans="2:11" x14ac:dyDescent="0.2">
      <c r="B595" s="83" t="s">
        <v>325</v>
      </c>
      <c r="C595" s="83" t="s">
        <v>323</v>
      </c>
      <c r="D595" s="84" t="s">
        <v>326</v>
      </c>
      <c r="E595" s="8">
        <f t="shared" si="182"/>
        <v>-2</v>
      </c>
      <c r="F595" s="56"/>
      <c r="G595" s="56">
        <v>-2</v>
      </c>
      <c r="H595" s="56"/>
      <c r="I595" s="56"/>
      <c r="J595" s="56"/>
      <c r="K595" s="56"/>
    </row>
    <row r="596" spans="2:11" hidden="1" x14ac:dyDescent="0.2">
      <c r="B596" s="83" t="s">
        <v>325</v>
      </c>
      <c r="C596" s="83" t="s">
        <v>240</v>
      </c>
      <c r="D596" s="84" t="s">
        <v>326</v>
      </c>
      <c r="E596" s="8">
        <f t="shared" si="182"/>
        <v>0</v>
      </c>
      <c r="F596" s="56"/>
      <c r="G596" s="45"/>
      <c r="H596" s="45"/>
      <c r="I596" s="45"/>
      <c r="J596" s="45"/>
      <c r="K596" s="45"/>
    </row>
    <row r="597" spans="2:11" hidden="1" x14ac:dyDescent="0.2">
      <c r="B597" s="83" t="s">
        <v>327</v>
      </c>
      <c r="C597" s="83" t="s">
        <v>322</v>
      </c>
      <c r="D597" s="84" t="s">
        <v>252</v>
      </c>
      <c r="E597" s="16">
        <f t="shared" si="182"/>
        <v>0</v>
      </c>
      <c r="F597" s="43"/>
      <c r="G597" s="43"/>
      <c r="H597" s="1"/>
      <c r="I597" s="1"/>
      <c r="J597" s="1"/>
      <c r="K597" s="1"/>
    </row>
    <row r="598" spans="2:11" hidden="1" x14ac:dyDescent="0.2">
      <c r="B598" s="83" t="s">
        <v>327</v>
      </c>
      <c r="C598" s="83" t="s">
        <v>298</v>
      </c>
      <c r="D598" s="84" t="s">
        <v>252</v>
      </c>
      <c r="E598" s="16">
        <f t="shared" si="182"/>
        <v>0</v>
      </c>
      <c r="F598" s="43"/>
      <c r="G598" s="43"/>
      <c r="H598" s="1"/>
      <c r="I598" s="1"/>
      <c r="J598" s="1"/>
      <c r="K598" s="1"/>
    </row>
    <row r="599" spans="2:11" hidden="1" x14ac:dyDescent="0.2">
      <c r="B599" s="83" t="s">
        <v>327</v>
      </c>
      <c r="C599" s="83" t="s">
        <v>323</v>
      </c>
      <c r="D599" s="84" t="s">
        <v>252</v>
      </c>
      <c r="E599" s="16">
        <f t="shared" si="182"/>
        <v>0</v>
      </c>
      <c r="F599" s="43"/>
      <c r="G599" s="43"/>
      <c r="H599" s="1"/>
      <c r="I599" s="1"/>
      <c r="J599" s="1"/>
      <c r="K599" s="1"/>
    </row>
    <row r="600" spans="2:11" x14ac:dyDescent="0.2">
      <c r="B600" s="83" t="s">
        <v>331</v>
      </c>
      <c r="C600" s="83" t="s">
        <v>433</v>
      </c>
      <c r="D600" s="84" t="s">
        <v>252</v>
      </c>
      <c r="E600" s="16">
        <f t="shared" si="182"/>
        <v>17</v>
      </c>
      <c r="F600" s="43">
        <v>5</v>
      </c>
      <c r="G600" s="43">
        <v>3</v>
      </c>
      <c r="H600" s="1"/>
      <c r="I600" s="1">
        <v>9</v>
      </c>
      <c r="J600" s="1"/>
      <c r="K600" s="1"/>
    </row>
    <row r="601" spans="2:11" hidden="1" x14ac:dyDescent="0.2">
      <c r="B601" s="66" t="s">
        <v>328</v>
      </c>
      <c r="C601" s="83" t="s">
        <v>469</v>
      </c>
      <c r="D601" s="84" t="s">
        <v>252</v>
      </c>
      <c r="E601" s="16">
        <f t="shared" si="182"/>
        <v>0</v>
      </c>
      <c r="F601" s="43"/>
      <c r="G601" s="43"/>
      <c r="H601" s="1"/>
      <c r="I601" s="1"/>
      <c r="J601" s="1"/>
      <c r="K601" s="1"/>
    </row>
    <row r="602" spans="2:11" x14ac:dyDescent="0.2">
      <c r="B602" s="66" t="s">
        <v>328</v>
      </c>
      <c r="C602" s="83" t="s">
        <v>322</v>
      </c>
      <c r="D602" s="84" t="s">
        <v>252</v>
      </c>
      <c r="E602" s="16">
        <f t="shared" si="182"/>
        <v>15</v>
      </c>
      <c r="F602" s="43">
        <v>4</v>
      </c>
      <c r="G602" s="43">
        <v>2</v>
      </c>
      <c r="H602" s="1"/>
      <c r="I602" s="1">
        <v>9</v>
      </c>
      <c r="J602" s="1"/>
      <c r="K602" s="1"/>
    </row>
    <row r="603" spans="2:11" x14ac:dyDescent="0.2">
      <c r="B603" s="66" t="s">
        <v>328</v>
      </c>
      <c r="C603" s="83" t="s">
        <v>298</v>
      </c>
      <c r="D603" s="84" t="s">
        <v>252</v>
      </c>
      <c r="E603" s="16">
        <f t="shared" si="182"/>
        <v>2</v>
      </c>
      <c r="F603" s="43">
        <v>1</v>
      </c>
      <c r="G603" s="43">
        <v>1</v>
      </c>
      <c r="H603" s="1"/>
      <c r="I603" s="1"/>
      <c r="J603" s="1"/>
      <c r="K603" s="1"/>
    </row>
    <row r="604" spans="2:11" hidden="1" x14ac:dyDescent="0.2">
      <c r="B604" s="66" t="s">
        <v>328</v>
      </c>
      <c r="C604" s="83" t="s">
        <v>323</v>
      </c>
      <c r="D604" s="84" t="s">
        <v>252</v>
      </c>
      <c r="E604" s="16">
        <f t="shared" si="182"/>
        <v>0</v>
      </c>
      <c r="F604" s="1"/>
      <c r="G604" s="1"/>
      <c r="H604" s="1"/>
      <c r="I604" s="1"/>
      <c r="J604" s="1"/>
      <c r="K604" s="1"/>
    </row>
    <row r="605" spans="2:11" hidden="1" x14ac:dyDescent="0.2">
      <c r="B605" s="66" t="s">
        <v>328</v>
      </c>
      <c r="C605" s="83" t="s">
        <v>240</v>
      </c>
      <c r="D605" s="84" t="s">
        <v>252</v>
      </c>
      <c r="E605" s="16">
        <f t="shared" si="182"/>
        <v>0</v>
      </c>
      <c r="F605" s="1"/>
      <c r="G605" s="1"/>
      <c r="H605" s="1"/>
      <c r="I605" s="1"/>
      <c r="J605" s="1"/>
      <c r="K605" s="1"/>
    </row>
    <row r="606" spans="2:11" hidden="1" x14ac:dyDescent="0.2">
      <c r="B606" s="66" t="s">
        <v>329</v>
      </c>
      <c r="C606" s="83" t="s">
        <v>469</v>
      </c>
      <c r="D606" s="84" t="s">
        <v>252</v>
      </c>
      <c r="E606" s="16">
        <f t="shared" si="182"/>
        <v>0</v>
      </c>
      <c r="F606" s="1"/>
      <c r="G606" s="1"/>
      <c r="H606" s="1"/>
      <c r="I606" s="1"/>
      <c r="J606" s="1"/>
      <c r="K606" s="1"/>
    </row>
    <row r="607" spans="2:11" hidden="1" x14ac:dyDescent="0.2">
      <c r="B607" s="66" t="s">
        <v>329</v>
      </c>
      <c r="C607" s="83" t="s">
        <v>322</v>
      </c>
      <c r="D607" s="84" t="s">
        <v>252</v>
      </c>
      <c r="E607" s="16">
        <f t="shared" si="182"/>
        <v>0</v>
      </c>
      <c r="F607" s="1"/>
      <c r="G607" s="1"/>
      <c r="H607" s="1"/>
      <c r="I607" s="1"/>
      <c r="J607" s="1"/>
      <c r="K607" s="1"/>
    </row>
    <row r="608" spans="2:11" hidden="1" x14ac:dyDescent="0.2">
      <c r="B608" s="66" t="s">
        <v>329</v>
      </c>
      <c r="C608" s="83" t="s">
        <v>298</v>
      </c>
      <c r="D608" s="84" t="s">
        <v>252</v>
      </c>
      <c r="E608" s="16">
        <f t="shared" si="182"/>
        <v>0</v>
      </c>
      <c r="F608" s="1"/>
      <c r="G608" s="1"/>
      <c r="H608" s="1"/>
      <c r="I608" s="1"/>
      <c r="J608" s="1"/>
      <c r="K608" s="1"/>
    </row>
    <row r="609" spans="2:11" hidden="1" x14ac:dyDescent="0.2">
      <c r="B609" s="66" t="s">
        <v>329</v>
      </c>
      <c r="C609" s="83" t="s">
        <v>323</v>
      </c>
      <c r="D609" s="84" t="s">
        <v>252</v>
      </c>
      <c r="E609" s="16">
        <f t="shared" ref="E609:E640" si="188">SUM(F609:K609)</f>
        <v>0</v>
      </c>
      <c r="F609" s="1"/>
      <c r="G609" s="1"/>
      <c r="H609" s="1"/>
      <c r="I609" s="1"/>
      <c r="J609" s="1"/>
      <c r="K609" s="1"/>
    </row>
    <row r="610" spans="2:11" hidden="1" x14ac:dyDescent="0.2">
      <c r="B610" s="83" t="s">
        <v>330</v>
      </c>
      <c r="C610" s="83" t="s">
        <v>469</v>
      </c>
      <c r="D610" s="84" t="s">
        <v>252</v>
      </c>
      <c r="E610" s="16">
        <f t="shared" si="188"/>
        <v>0</v>
      </c>
      <c r="F610" s="1"/>
      <c r="G610" s="1"/>
      <c r="H610" s="1"/>
      <c r="I610" s="1"/>
      <c r="J610" s="1"/>
      <c r="K610" s="1"/>
    </row>
    <row r="611" spans="2:11" hidden="1" x14ac:dyDescent="0.2">
      <c r="B611" s="83" t="s">
        <v>330</v>
      </c>
      <c r="C611" s="83" t="s">
        <v>322</v>
      </c>
      <c r="D611" s="84" t="s">
        <v>252</v>
      </c>
      <c r="E611" s="16">
        <f t="shared" si="188"/>
        <v>0</v>
      </c>
      <c r="F611" s="1"/>
      <c r="G611" s="1"/>
      <c r="H611" s="1"/>
      <c r="I611" s="1"/>
      <c r="J611" s="1"/>
      <c r="K611" s="1"/>
    </row>
    <row r="612" spans="2:11" hidden="1" x14ac:dyDescent="0.2">
      <c r="B612" s="83" t="s">
        <v>330</v>
      </c>
      <c r="C612" s="83" t="s">
        <v>298</v>
      </c>
      <c r="D612" s="84" t="s">
        <v>252</v>
      </c>
      <c r="E612" s="16">
        <f t="shared" si="188"/>
        <v>0</v>
      </c>
      <c r="F612" s="1"/>
      <c r="G612" s="1"/>
      <c r="H612" s="1"/>
      <c r="I612" s="1"/>
      <c r="J612" s="1"/>
      <c r="K612" s="1"/>
    </row>
    <row r="613" spans="2:11" hidden="1" x14ac:dyDescent="0.2">
      <c r="B613" s="83" t="s">
        <v>330</v>
      </c>
      <c r="C613" s="83" t="s">
        <v>323</v>
      </c>
      <c r="D613" s="84" t="s">
        <v>252</v>
      </c>
      <c r="E613" s="16">
        <f t="shared" si="188"/>
        <v>0</v>
      </c>
      <c r="F613" s="1"/>
      <c r="G613" s="1"/>
      <c r="H613" s="1"/>
      <c r="I613" s="1"/>
      <c r="J613" s="1"/>
      <c r="K613" s="1"/>
    </row>
    <row r="614" spans="2:11" x14ac:dyDescent="0.2">
      <c r="B614" s="12" t="s">
        <v>152</v>
      </c>
      <c r="C614" s="12"/>
      <c r="D614" s="13"/>
      <c r="E614" s="14"/>
      <c r="F614" s="14"/>
      <c r="G614" s="14"/>
      <c r="H614" s="14"/>
      <c r="I614" s="14"/>
      <c r="J614" s="14"/>
      <c r="K614" s="14"/>
    </row>
    <row r="615" spans="2:11" hidden="1" x14ac:dyDescent="0.2">
      <c r="B615" s="83" t="s">
        <v>332</v>
      </c>
      <c r="C615" s="83" t="s">
        <v>469</v>
      </c>
      <c r="D615" s="84" t="s">
        <v>290</v>
      </c>
      <c r="E615" s="16">
        <f t="shared" ref="E615:E656" si="189">SUM(F615:K615)</f>
        <v>0</v>
      </c>
      <c r="F615" s="16">
        <f t="shared" ref="F615:K618" si="190">+F601</f>
        <v>0</v>
      </c>
      <c r="G615" s="16">
        <f t="shared" si="190"/>
        <v>0</v>
      </c>
      <c r="H615" s="16">
        <f t="shared" si="190"/>
        <v>0</v>
      </c>
      <c r="I615" s="16">
        <f t="shared" si="190"/>
        <v>0</v>
      </c>
      <c r="J615" s="16">
        <f t="shared" si="190"/>
        <v>0</v>
      </c>
      <c r="K615" s="16">
        <f t="shared" si="190"/>
        <v>0</v>
      </c>
    </row>
    <row r="616" spans="2:11" x14ac:dyDescent="0.2">
      <c r="B616" s="83" t="s">
        <v>332</v>
      </c>
      <c r="C616" s="83" t="s">
        <v>322</v>
      </c>
      <c r="D616" s="84" t="s">
        <v>290</v>
      </c>
      <c r="E616" s="16">
        <f t="shared" si="189"/>
        <v>15</v>
      </c>
      <c r="F616" s="16">
        <f>+F602</f>
        <v>4</v>
      </c>
      <c r="G616" s="16">
        <f t="shared" si="190"/>
        <v>2</v>
      </c>
      <c r="H616" s="16">
        <f t="shared" si="190"/>
        <v>0</v>
      </c>
      <c r="I616" s="16">
        <f t="shared" si="190"/>
        <v>9</v>
      </c>
      <c r="J616" s="16">
        <f t="shared" si="190"/>
        <v>0</v>
      </c>
      <c r="K616" s="16">
        <f t="shared" si="190"/>
        <v>0</v>
      </c>
    </row>
    <row r="617" spans="2:11" x14ac:dyDescent="0.2">
      <c r="B617" s="83" t="s">
        <v>332</v>
      </c>
      <c r="C617" s="83" t="s">
        <v>298</v>
      </c>
      <c r="D617" s="84" t="s">
        <v>290</v>
      </c>
      <c r="E617" s="16">
        <f t="shared" si="189"/>
        <v>2</v>
      </c>
      <c r="F617" s="16">
        <f>+F603</f>
        <v>1</v>
      </c>
      <c r="G617" s="16">
        <f t="shared" si="190"/>
        <v>1</v>
      </c>
      <c r="H617" s="16">
        <f t="shared" si="190"/>
        <v>0</v>
      </c>
      <c r="I617" s="16">
        <f t="shared" si="190"/>
        <v>0</v>
      </c>
      <c r="J617" s="16">
        <f t="shared" si="190"/>
        <v>0</v>
      </c>
      <c r="K617" s="16">
        <f t="shared" si="190"/>
        <v>0</v>
      </c>
    </row>
    <row r="618" spans="2:11" hidden="1" x14ac:dyDescent="0.2">
      <c r="B618" s="83" t="s">
        <v>332</v>
      </c>
      <c r="C618" s="83" t="s">
        <v>323</v>
      </c>
      <c r="D618" s="84" t="s">
        <v>290</v>
      </c>
      <c r="E618" s="16">
        <f t="shared" si="189"/>
        <v>0</v>
      </c>
      <c r="F618" s="16">
        <f>+F604</f>
        <v>0</v>
      </c>
      <c r="G618" s="16">
        <f t="shared" si="190"/>
        <v>0</v>
      </c>
      <c r="H618" s="16">
        <f t="shared" si="190"/>
        <v>0</v>
      </c>
      <c r="I618" s="16">
        <f t="shared" si="190"/>
        <v>0</v>
      </c>
      <c r="J618" s="16">
        <f t="shared" si="190"/>
        <v>0</v>
      </c>
      <c r="K618" s="16">
        <f t="shared" si="190"/>
        <v>0</v>
      </c>
    </row>
    <row r="619" spans="2:11" hidden="1" x14ac:dyDescent="0.2">
      <c r="B619" s="83" t="s">
        <v>332</v>
      </c>
      <c r="C619" s="83" t="s">
        <v>240</v>
      </c>
      <c r="D619" s="84" t="s">
        <v>290</v>
      </c>
      <c r="E619" s="16">
        <f t="shared" si="189"/>
        <v>0</v>
      </c>
      <c r="F619" s="16">
        <f>F605</f>
        <v>0</v>
      </c>
      <c r="G619" s="16">
        <f t="shared" ref="G619:K619" si="191">G605</f>
        <v>0</v>
      </c>
      <c r="H619" s="16">
        <f t="shared" si="191"/>
        <v>0</v>
      </c>
      <c r="I619" s="16">
        <f t="shared" si="191"/>
        <v>0</v>
      </c>
      <c r="J619" s="16">
        <f t="shared" si="191"/>
        <v>0</v>
      </c>
      <c r="K619" s="16">
        <f t="shared" si="191"/>
        <v>0</v>
      </c>
    </row>
    <row r="620" spans="2:11" hidden="1" x14ac:dyDescent="0.2">
      <c r="B620" s="83" t="s">
        <v>335</v>
      </c>
      <c r="C620" s="83" t="s">
        <v>469</v>
      </c>
      <c r="D620" s="84" t="s">
        <v>290</v>
      </c>
      <c r="E620" s="16">
        <f t="shared" si="189"/>
        <v>0</v>
      </c>
      <c r="F620" s="16">
        <f>+F606</f>
        <v>0</v>
      </c>
      <c r="G620" s="16">
        <f t="shared" ref="F620:K623" si="192">+G606</f>
        <v>0</v>
      </c>
      <c r="H620" s="16">
        <f t="shared" si="192"/>
        <v>0</v>
      </c>
      <c r="I620" s="16">
        <f t="shared" si="192"/>
        <v>0</v>
      </c>
      <c r="J620" s="16">
        <f t="shared" si="192"/>
        <v>0</v>
      </c>
      <c r="K620" s="16">
        <f t="shared" si="192"/>
        <v>0</v>
      </c>
    </row>
    <row r="621" spans="2:11" hidden="1" x14ac:dyDescent="0.2">
      <c r="B621" s="83" t="s">
        <v>335</v>
      </c>
      <c r="C621" s="83" t="s">
        <v>322</v>
      </c>
      <c r="D621" s="84" t="s">
        <v>290</v>
      </c>
      <c r="E621" s="16">
        <f t="shared" si="189"/>
        <v>0</v>
      </c>
      <c r="F621" s="16">
        <f t="shared" si="192"/>
        <v>0</v>
      </c>
      <c r="G621" s="16">
        <f t="shared" si="192"/>
        <v>0</v>
      </c>
      <c r="H621" s="16">
        <f t="shared" si="192"/>
        <v>0</v>
      </c>
      <c r="I621" s="16">
        <f t="shared" si="192"/>
        <v>0</v>
      </c>
      <c r="J621" s="16">
        <f t="shared" si="192"/>
        <v>0</v>
      </c>
      <c r="K621" s="16">
        <f t="shared" si="192"/>
        <v>0</v>
      </c>
    </row>
    <row r="622" spans="2:11" hidden="1" x14ac:dyDescent="0.2">
      <c r="B622" s="83" t="s">
        <v>335</v>
      </c>
      <c r="C622" s="83" t="s">
        <v>298</v>
      </c>
      <c r="D622" s="84" t="s">
        <v>290</v>
      </c>
      <c r="E622" s="16">
        <f t="shared" si="189"/>
        <v>0</v>
      </c>
      <c r="F622" s="16">
        <f>+F608</f>
        <v>0</v>
      </c>
      <c r="G622" s="16">
        <f t="shared" si="192"/>
        <v>0</v>
      </c>
      <c r="H622" s="16">
        <f t="shared" si="192"/>
        <v>0</v>
      </c>
      <c r="I622" s="16">
        <f t="shared" si="192"/>
        <v>0</v>
      </c>
      <c r="J622" s="16">
        <f t="shared" si="192"/>
        <v>0</v>
      </c>
      <c r="K622" s="16">
        <f t="shared" si="192"/>
        <v>0</v>
      </c>
    </row>
    <row r="623" spans="2:11" hidden="1" x14ac:dyDescent="0.2">
      <c r="B623" s="83" t="s">
        <v>335</v>
      </c>
      <c r="C623" s="83" t="s">
        <v>323</v>
      </c>
      <c r="D623" s="84" t="s">
        <v>290</v>
      </c>
      <c r="E623" s="16">
        <f t="shared" si="189"/>
        <v>0</v>
      </c>
      <c r="F623" s="16">
        <f>+F609</f>
        <v>0</v>
      </c>
      <c r="G623" s="16">
        <f t="shared" si="192"/>
        <v>0</v>
      </c>
      <c r="H623" s="16">
        <f t="shared" si="192"/>
        <v>0</v>
      </c>
      <c r="I623" s="16">
        <f t="shared" si="192"/>
        <v>0</v>
      </c>
      <c r="J623" s="16">
        <f t="shared" si="192"/>
        <v>0</v>
      </c>
      <c r="K623" s="16">
        <f t="shared" si="192"/>
        <v>0</v>
      </c>
    </row>
    <row r="624" spans="2:11" hidden="1" x14ac:dyDescent="0.2">
      <c r="B624" s="83" t="s">
        <v>333</v>
      </c>
      <c r="C624" s="83" t="s">
        <v>322</v>
      </c>
      <c r="D624" s="84" t="s">
        <v>290</v>
      </c>
      <c r="E624" s="16">
        <f t="shared" si="189"/>
        <v>0</v>
      </c>
      <c r="F624" s="16">
        <f>+F597</f>
        <v>0</v>
      </c>
      <c r="G624" s="16">
        <f t="shared" ref="G624:K626" si="193">+G597</f>
        <v>0</v>
      </c>
      <c r="H624" s="16">
        <f t="shared" si="193"/>
        <v>0</v>
      </c>
      <c r="I624" s="16">
        <f t="shared" si="193"/>
        <v>0</v>
      </c>
      <c r="J624" s="16">
        <f t="shared" si="193"/>
        <v>0</v>
      </c>
      <c r="K624" s="16">
        <f t="shared" si="193"/>
        <v>0</v>
      </c>
    </row>
    <row r="625" spans="2:11" hidden="1" x14ac:dyDescent="0.2">
      <c r="B625" s="83" t="s">
        <v>333</v>
      </c>
      <c r="C625" s="83" t="s">
        <v>298</v>
      </c>
      <c r="D625" s="84" t="s">
        <v>290</v>
      </c>
      <c r="E625" s="16">
        <f t="shared" si="189"/>
        <v>0</v>
      </c>
      <c r="F625" s="16">
        <f>+F598</f>
        <v>0</v>
      </c>
      <c r="G625" s="16">
        <f t="shared" si="193"/>
        <v>0</v>
      </c>
      <c r="H625" s="16">
        <f t="shared" si="193"/>
        <v>0</v>
      </c>
      <c r="I625" s="16">
        <f t="shared" si="193"/>
        <v>0</v>
      </c>
      <c r="J625" s="16">
        <f t="shared" si="193"/>
        <v>0</v>
      </c>
      <c r="K625" s="16">
        <f t="shared" si="193"/>
        <v>0</v>
      </c>
    </row>
    <row r="626" spans="2:11" hidden="1" x14ac:dyDescent="0.2">
      <c r="B626" s="83" t="s">
        <v>333</v>
      </c>
      <c r="C626" s="83" t="s">
        <v>323</v>
      </c>
      <c r="D626" s="84" t="s">
        <v>290</v>
      </c>
      <c r="E626" s="16">
        <f t="shared" si="189"/>
        <v>0</v>
      </c>
      <c r="F626" s="16">
        <f>+F599</f>
        <v>0</v>
      </c>
      <c r="G626" s="16">
        <f t="shared" si="193"/>
        <v>0</v>
      </c>
      <c r="H626" s="16">
        <f t="shared" si="193"/>
        <v>0</v>
      </c>
      <c r="I626" s="16">
        <f t="shared" si="193"/>
        <v>0</v>
      </c>
      <c r="J626" s="16">
        <f t="shared" si="193"/>
        <v>0</v>
      </c>
      <c r="K626" s="16">
        <f t="shared" si="193"/>
        <v>0</v>
      </c>
    </row>
    <row r="627" spans="2:11" hidden="1" x14ac:dyDescent="0.2">
      <c r="B627" s="83" t="s">
        <v>334</v>
      </c>
      <c r="C627" s="83" t="s">
        <v>469</v>
      </c>
      <c r="D627" s="84" t="s">
        <v>326</v>
      </c>
      <c r="E627" s="8">
        <f t="shared" si="189"/>
        <v>0</v>
      </c>
      <c r="F627" s="8">
        <f t="shared" ref="F627:K627" si="194">+F587+F592</f>
        <v>0</v>
      </c>
      <c r="G627" s="8">
        <f t="shared" si="194"/>
        <v>0</v>
      </c>
      <c r="H627" s="8">
        <f t="shared" si="194"/>
        <v>0</v>
      </c>
      <c r="I627" s="8">
        <f t="shared" si="194"/>
        <v>0</v>
      </c>
      <c r="J627" s="8">
        <f t="shared" si="194"/>
        <v>0</v>
      </c>
      <c r="K627" s="8">
        <f t="shared" si="194"/>
        <v>0</v>
      </c>
    </row>
    <row r="628" spans="2:11" x14ac:dyDescent="0.2">
      <c r="B628" s="83" t="s">
        <v>334</v>
      </c>
      <c r="C628" s="83" t="s">
        <v>322</v>
      </c>
      <c r="D628" s="84" t="s">
        <v>326</v>
      </c>
      <c r="E628" s="8">
        <f t="shared" si="189"/>
        <v>58</v>
      </c>
      <c r="F628" s="8">
        <f>F588+F593</f>
        <v>17</v>
      </c>
      <c r="G628" s="8">
        <f>G588+G593</f>
        <v>4</v>
      </c>
      <c r="H628" s="8">
        <f>H588+H593</f>
        <v>1</v>
      </c>
      <c r="I628" s="8">
        <f>+I588+I593</f>
        <v>36</v>
      </c>
      <c r="J628" s="8">
        <f>+J588+J593</f>
        <v>0</v>
      </c>
      <c r="K628" s="8">
        <f>+K588+K593</f>
        <v>0</v>
      </c>
    </row>
    <row r="629" spans="2:11" x14ac:dyDescent="0.2">
      <c r="B629" s="83" t="s">
        <v>334</v>
      </c>
      <c r="C629" s="83" t="s">
        <v>298</v>
      </c>
      <c r="D629" s="84" t="s">
        <v>326</v>
      </c>
      <c r="E629" s="8">
        <f t="shared" si="189"/>
        <v>52</v>
      </c>
      <c r="F629" s="8">
        <f>F589+F594</f>
        <v>50</v>
      </c>
      <c r="G629" s="8">
        <f t="shared" ref="G629:K631" si="195">+G589+G594</f>
        <v>2</v>
      </c>
      <c r="H629" s="8">
        <f t="shared" si="195"/>
        <v>0</v>
      </c>
      <c r="I629" s="8">
        <f t="shared" si="195"/>
        <v>0</v>
      </c>
      <c r="J629" s="8">
        <f t="shared" si="195"/>
        <v>0</v>
      </c>
      <c r="K629" s="8">
        <f t="shared" si="195"/>
        <v>0</v>
      </c>
    </row>
    <row r="630" spans="2:11" x14ac:dyDescent="0.2">
      <c r="B630" s="83" t="s">
        <v>334</v>
      </c>
      <c r="C630" s="83" t="s">
        <v>323</v>
      </c>
      <c r="D630" s="84" t="s">
        <v>326</v>
      </c>
      <c r="E630" s="8">
        <f t="shared" si="189"/>
        <v>1</v>
      </c>
      <c r="F630" s="8">
        <f>F590+F595</f>
        <v>0</v>
      </c>
      <c r="G630" s="8">
        <f t="shared" si="195"/>
        <v>1</v>
      </c>
      <c r="H630" s="8">
        <f t="shared" si="195"/>
        <v>0</v>
      </c>
      <c r="I630" s="8">
        <f t="shared" si="195"/>
        <v>0</v>
      </c>
      <c r="J630" s="8">
        <f t="shared" si="195"/>
        <v>0</v>
      </c>
      <c r="K630" s="8">
        <f t="shared" si="195"/>
        <v>0</v>
      </c>
    </row>
    <row r="631" spans="2:11" hidden="1" x14ac:dyDescent="0.2">
      <c r="B631" s="83" t="s">
        <v>334</v>
      </c>
      <c r="C631" s="83" t="s">
        <v>240</v>
      </c>
      <c r="D631" s="84" t="s">
        <v>326</v>
      </c>
      <c r="E631" s="8">
        <f t="shared" si="189"/>
        <v>0</v>
      </c>
      <c r="F631" s="8">
        <f>+F591+F596</f>
        <v>0</v>
      </c>
      <c r="G631" s="8">
        <f t="shared" si="195"/>
        <v>0</v>
      </c>
      <c r="H631" s="8">
        <f t="shared" si="195"/>
        <v>0</v>
      </c>
      <c r="I631" s="8">
        <f t="shared" si="195"/>
        <v>0</v>
      </c>
      <c r="J631" s="8">
        <f t="shared" si="195"/>
        <v>0</v>
      </c>
      <c r="K631" s="8">
        <f t="shared" si="195"/>
        <v>0</v>
      </c>
    </row>
    <row r="632" spans="2:11" hidden="1" x14ac:dyDescent="0.2">
      <c r="B632" s="83" t="s">
        <v>336</v>
      </c>
      <c r="C632" s="83" t="s">
        <v>309</v>
      </c>
      <c r="D632" s="84" t="s">
        <v>279</v>
      </c>
      <c r="E632" s="16">
        <f t="shared" si="189"/>
        <v>0</v>
      </c>
      <c r="F632" s="16">
        <f t="shared" ref="F632:K647" si="196">+F545</f>
        <v>0</v>
      </c>
      <c r="G632" s="16">
        <f t="shared" si="196"/>
        <v>0</v>
      </c>
      <c r="H632" s="16">
        <f t="shared" si="196"/>
        <v>0</v>
      </c>
      <c r="I632" s="16">
        <f t="shared" si="196"/>
        <v>0</v>
      </c>
      <c r="J632" s="16">
        <f t="shared" si="196"/>
        <v>0</v>
      </c>
      <c r="K632" s="16">
        <f t="shared" si="196"/>
        <v>0</v>
      </c>
    </row>
    <row r="633" spans="2:11" hidden="1" x14ac:dyDescent="0.2">
      <c r="B633" s="83" t="s">
        <v>336</v>
      </c>
      <c r="C633" s="83" t="s">
        <v>273</v>
      </c>
      <c r="D633" s="84" t="s">
        <v>279</v>
      </c>
      <c r="E633" s="16">
        <f t="shared" si="189"/>
        <v>0</v>
      </c>
      <c r="F633" s="16">
        <f t="shared" si="196"/>
        <v>0</v>
      </c>
      <c r="G633" s="16">
        <f t="shared" si="196"/>
        <v>0</v>
      </c>
      <c r="H633" s="16">
        <f t="shared" si="196"/>
        <v>0</v>
      </c>
      <c r="I633" s="16">
        <f t="shared" si="196"/>
        <v>0</v>
      </c>
      <c r="J633" s="16">
        <f t="shared" si="196"/>
        <v>0</v>
      </c>
      <c r="K633" s="16">
        <f t="shared" si="196"/>
        <v>0</v>
      </c>
    </row>
    <row r="634" spans="2:11" hidden="1" x14ac:dyDescent="0.2">
      <c r="B634" s="83" t="s">
        <v>336</v>
      </c>
      <c r="C634" s="83" t="s">
        <v>466</v>
      </c>
      <c r="D634" s="84" t="s">
        <v>279</v>
      </c>
      <c r="E634" s="16">
        <f t="shared" si="189"/>
        <v>0</v>
      </c>
      <c r="F634" s="16">
        <f t="shared" si="196"/>
        <v>0</v>
      </c>
      <c r="G634" s="16">
        <f t="shared" si="196"/>
        <v>0</v>
      </c>
      <c r="H634" s="16">
        <f t="shared" si="196"/>
        <v>0</v>
      </c>
      <c r="I634" s="16">
        <f t="shared" si="196"/>
        <v>0</v>
      </c>
      <c r="J634" s="16">
        <f t="shared" si="196"/>
        <v>0</v>
      </c>
      <c r="K634" s="16">
        <f t="shared" si="196"/>
        <v>0</v>
      </c>
    </row>
    <row r="635" spans="2:11" x14ac:dyDescent="0.2">
      <c r="B635" s="83" t="s">
        <v>336</v>
      </c>
      <c r="C635" s="83" t="s">
        <v>310</v>
      </c>
      <c r="D635" s="84" t="s">
        <v>279</v>
      </c>
      <c r="E635" s="16">
        <f t="shared" si="189"/>
        <v>14</v>
      </c>
      <c r="F635" s="16">
        <f t="shared" si="196"/>
        <v>3</v>
      </c>
      <c r="G635" s="16">
        <f t="shared" si="196"/>
        <v>2</v>
      </c>
      <c r="H635" s="16">
        <f t="shared" si="196"/>
        <v>0</v>
      </c>
      <c r="I635" s="16">
        <f t="shared" si="196"/>
        <v>9</v>
      </c>
      <c r="J635" s="16">
        <f t="shared" si="196"/>
        <v>0</v>
      </c>
      <c r="K635" s="16">
        <f t="shared" si="196"/>
        <v>0</v>
      </c>
    </row>
    <row r="636" spans="2:11" x14ac:dyDescent="0.2">
      <c r="B636" s="83" t="s">
        <v>336</v>
      </c>
      <c r="C636" s="83" t="s">
        <v>274</v>
      </c>
      <c r="D636" s="84" t="s">
        <v>279</v>
      </c>
      <c r="E636" s="16">
        <f t="shared" si="189"/>
        <v>2</v>
      </c>
      <c r="F636" s="16">
        <f t="shared" si="196"/>
        <v>1</v>
      </c>
      <c r="G636" s="16">
        <f t="shared" si="196"/>
        <v>1</v>
      </c>
      <c r="H636" s="16">
        <f t="shared" si="196"/>
        <v>0</v>
      </c>
      <c r="I636" s="16">
        <f t="shared" si="196"/>
        <v>0</v>
      </c>
      <c r="J636" s="16">
        <f t="shared" si="196"/>
        <v>0</v>
      </c>
      <c r="K636" s="16">
        <f t="shared" si="196"/>
        <v>0</v>
      </c>
    </row>
    <row r="637" spans="2:11" x14ac:dyDescent="0.2">
      <c r="B637" s="83" t="s">
        <v>336</v>
      </c>
      <c r="C637" s="83" t="s">
        <v>311</v>
      </c>
      <c r="D637" s="84" t="s">
        <v>279</v>
      </c>
      <c r="E637" s="16">
        <f t="shared" si="189"/>
        <v>1</v>
      </c>
      <c r="F637" s="16">
        <f t="shared" si="196"/>
        <v>0</v>
      </c>
      <c r="G637" s="16">
        <f t="shared" si="196"/>
        <v>1</v>
      </c>
      <c r="H637" s="16">
        <f t="shared" si="196"/>
        <v>0</v>
      </c>
      <c r="I637" s="16">
        <f t="shared" si="196"/>
        <v>0</v>
      </c>
      <c r="J637" s="16">
        <f t="shared" si="196"/>
        <v>0</v>
      </c>
      <c r="K637" s="16">
        <f t="shared" si="196"/>
        <v>0</v>
      </c>
    </row>
    <row r="638" spans="2:11" hidden="1" x14ac:dyDescent="0.2">
      <c r="B638" s="83" t="s">
        <v>336</v>
      </c>
      <c r="C638" s="83" t="s">
        <v>312</v>
      </c>
      <c r="D638" s="84" t="s">
        <v>279</v>
      </c>
      <c r="E638" s="16">
        <f t="shared" si="189"/>
        <v>0</v>
      </c>
      <c r="F638" s="16">
        <f t="shared" si="196"/>
        <v>0</v>
      </c>
      <c r="G638" s="16">
        <f t="shared" si="196"/>
        <v>0</v>
      </c>
      <c r="H638" s="16">
        <f t="shared" si="196"/>
        <v>0</v>
      </c>
      <c r="I638" s="16">
        <f t="shared" si="196"/>
        <v>0</v>
      </c>
      <c r="J638" s="16">
        <f t="shared" si="196"/>
        <v>0</v>
      </c>
      <c r="K638" s="16">
        <f t="shared" si="196"/>
        <v>0</v>
      </c>
    </row>
    <row r="639" spans="2:11" x14ac:dyDescent="0.2">
      <c r="B639" s="83" t="s">
        <v>336</v>
      </c>
      <c r="C639" s="83" t="s">
        <v>313</v>
      </c>
      <c r="D639" s="84" t="s">
        <v>279</v>
      </c>
      <c r="E639" s="16">
        <f t="shared" si="189"/>
        <v>2</v>
      </c>
      <c r="F639" s="16">
        <f t="shared" si="196"/>
        <v>1</v>
      </c>
      <c r="G639" s="16">
        <f t="shared" si="196"/>
        <v>0</v>
      </c>
      <c r="H639" s="16">
        <f t="shared" si="196"/>
        <v>1</v>
      </c>
      <c r="I639" s="16">
        <f t="shared" si="196"/>
        <v>0</v>
      </c>
      <c r="J639" s="16">
        <f t="shared" si="196"/>
        <v>0</v>
      </c>
      <c r="K639" s="16">
        <f t="shared" si="196"/>
        <v>0</v>
      </c>
    </row>
    <row r="640" spans="2:11" hidden="1" x14ac:dyDescent="0.2">
      <c r="B640" s="83" t="s">
        <v>336</v>
      </c>
      <c r="C640" s="83" t="s">
        <v>275</v>
      </c>
      <c r="D640" s="84" t="s">
        <v>279</v>
      </c>
      <c r="E640" s="16">
        <f t="shared" si="189"/>
        <v>0</v>
      </c>
      <c r="F640" s="16">
        <f t="shared" si="196"/>
        <v>0</v>
      </c>
      <c r="G640" s="16">
        <f t="shared" si="196"/>
        <v>0</v>
      </c>
      <c r="H640" s="16">
        <f t="shared" si="196"/>
        <v>0</v>
      </c>
      <c r="I640" s="16">
        <f t="shared" si="196"/>
        <v>0</v>
      </c>
      <c r="J640" s="16">
        <f t="shared" si="196"/>
        <v>0</v>
      </c>
      <c r="K640" s="16">
        <f t="shared" si="196"/>
        <v>0</v>
      </c>
    </row>
    <row r="641" spans="2:11" hidden="1" x14ac:dyDescent="0.2">
      <c r="B641" s="83" t="s">
        <v>336</v>
      </c>
      <c r="C641" s="83" t="s">
        <v>314</v>
      </c>
      <c r="D641" s="84" t="s">
        <v>279</v>
      </c>
      <c r="E641" s="16">
        <f t="shared" si="189"/>
        <v>0</v>
      </c>
      <c r="F641" s="16">
        <f t="shared" si="196"/>
        <v>0</v>
      </c>
      <c r="G641" s="16">
        <f t="shared" si="196"/>
        <v>0</v>
      </c>
      <c r="H641" s="16">
        <f t="shared" si="196"/>
        <v>0</v>
      </c>
      <c r="I641" s="16">
        <f t="shared" si="196"/>
        <v>0</v>
      </c>
      <c r="J641" s="16">
        <f t="shared" si="196"/>
        <v>0</v>
      </c>
      <c r="K641" s="16">
        <f t="shared" si="196"/>
        <v>0</v>
      </c>
    </row>
    <row r="642" spans="2:11" hidden="1" x14ac:dyDescent="0.2">
      <c r="B642" s="83" t="s">
        <v>336</v>
      </c>
      <c r="C642" s="83" t="s">
        <v>315</v>
      </c>
      <c r="D642" s="84" t="s">
        <v>279</v>
      </c>
      <c r="E642" s="16">
        <f t="shared" si="189"/>
        <v>0</v>
      </c>
      <c r="F642" s="16">
        <f t="shared" si="196"/>
        <v>0</v>
      </c>
      <c r="G642" s="16">
        <f t="shared" si="196"/>
        <v>0</v>
      </c>
      <c r="H642" s="16">
        <f t="shared" si="196"/>
        <v>0</v>
      </c>
      <c r="I642" s="16">
        <f t="shared" si="196"/>
        <v>0</v>
      </c>
      <c r="J642" s="16">
        <f t="shared" si="196"/>
        <v>0</v>
      </c>
      <c r="K642" s="16">
        <f t="shared" si="196"/>
        <v>0</v>
      </c>
    </row>
    <row r="643" spans="2:11" hidden="1" x14ac:dyDescent="0.2">
      <c r="B643" s="83" t="s">
        <v>336</v>
      </c>
      <c r="C643" s="83" t="s">
        <v>316</v>
      </c>
      <c r="D643" s="84" t="s">
        <v>279</v>
      </c>
      <c r="E643" s="16">
        <f t="shared" si="189"/>
        <v>0</v>
      </c>
      <c r="F643" s="16">
        <f t="shared" si="196"/>
        <v>0</v>
      </c>
      <c r="G643" s="16">
        <f t="shared" si="196"/>
        <v>0</v>
      </c>
      <c r="H643" s="16">
        <f t="shared" si="196"/>
        <v>0</v>
      </c>
      <c r="I643" s="16">
        <f t="shared" si="196"/>
        <v>0</v>
      </c>
      <c r="J643" s="16">
        <f t="shared" si="196"/>
        <v>0</v>
      </c>
      <c r="K643" s="16">
        <f t="shared" si="196"/>
        <v>0</v>
      </c>
    </row>
    <row r="644" spans="2:11" hidden="1" x14ac:dyDescent="0.2">
      <c r="B644" s="83" t="s">
        <v>336</v>
      </c>
      <c r="C644" s="83" t="s">
        <v>276</v>
      </c>
      <c r="D644" s="84" t="s">
        <v>279</v>
      </c>
      <c r="E644" s="16">
        <f t="shared" si="189"/>
        <v>0</v>
      </c>
      <c r="F644" s="16">
        <f t="shared" si="196"/>
        <v>0</v>
      </c>
      <c r="G644" s="16">
        <f t="shared" si="196"/>
        <v>0</v>
      </c>
      <c r="H644" s="16">
        <f t="shared" si="196"/>
        <v>0</v>
      </c>
      <c r="I644" s="16">
        <f t="shared" si="196"/>
        <v>0</v>
      </c>
      <c r="J644" s="16">
        <f t="shared" si="196"/>
        <v>0</v>
      </c>
      <c r="K644" s="16">
        <f t="shared" si="196"/>
        <v>0</v>
      </c>
    </row>
    <row r="645" spans="2:11" hidden="1" x14ac:dyDescent="0.2">
      <c r="B645" s="83" t="s">
        <v>336</v>
      </c>
      <c r="C645" s="83" t="s">
        <v>317</v>
      </c>
      <c r="D645" s="84" t="s">
        <v>279</v>
      </c>
      <c r="E645" s="16">
        <f t="shared" si="189"/>
        <v>0</v>
      </c>
      <c r="F645" s="16">
        <f t="shared" si="196"/>
        <v>0</v>
      </c>
      <c r="G645" s="16">
        <f t="shared" si="196"/>
        <v>0</v>
      </c>
      <c r="H645" s="16">
        <f t="shared" si="196"/>
        <v>0</v>
      </c>
      <c r="I645" s="16">
        <f t="shared" si="196"/>
        <v>0</v>
      </c>
      <c r="J645" s="16">
        <f t="shared" si="196"/>
        <v>0</v>
      </c>
      <c r="K645" s="16">
        <f t="shared" si="196"/>
        <v>0</v>
      </c>
    </row>
    <row r="646" spans="2:11" hidden="1" x14ac:dyDescent="0.2">
      <c r="B646" s="83" t="s">
        <v>336</v>
      </c>
      <c r="C646" s="83" t="s">
        <v>318</v>
      </c>
      <c r="D646" s="84" t="s">
        <v>279</v>
      </c>
      <c r="E646" s="16">
        <f t="shared" si="189"/>
        <v>0</v>
      </c>
      <c r="F646" s="16">
        <f t="shared" si="196"/>
        <v>0</v>
      </c>
      <c r="G646" s="16">
        <f t="shared" si="196"/>
        <v>0</v>
      </c>
      <c r="H646" s="16">
        <f t="shared" si="196"/>
        <v>0</v>
      </c>
      <c r="I646" s="16">
        <f t="shared" si="196"/>
        <v>0</v>
      </c>
      <c r="J646" s="16">
        <f t="shared" si="196"/>
        <v>0</v>
      </c>
      <c r="K646" s="16">
        <f t="shared" si="196"/>
        <v>0</v>
      </c>
    </row>
    <row r="647" spans="2:11" hidden="1" x14ac:dyDescent="0.2">
      <c r="B647" s="83" t="s">
        <v>336</v>
      </c>
      <c r="C647" s="83" t="s">
        <v>319</v>
      </c>
      <c r="D647" s="84" t="s">
        <v>279</v>
      </c>
      <c r="E647" s="16">
        <f t="shared" si="189"/>
        <v>0</v>
      </c>
      <c r="F647" s="16">
        <f t="shared" si="196"/>
        <v>0</v>
      </c>
      <c r="G647" s="16">
        <f t="shared" si="196"/>
        <v>0</v>
      </c>
      <c r="H647" s="16">
        <f t="shared" si="196"/>
        <v>0</v>
      </c>
      <c r="I647" s="16">
        <f t="shared" si="196"/>
        <v>0</v>
      </c>
      <c r="J647" s="16">
        <f t="shared" si="196"/>
        <v>0</v>
      </c>
      <c r="K647" s="16">
        <f t="shared" si="196"/>
        <v>0</v>
      </c>
    </row>
    <row r="648" spans="2:11" hidden="1" x14ac:dyDescent="0.2">
      <c r="B648" s="83" t="s">
        <v>336</v>
      </c>
      <c r="C648" s="83" t="s">
        <v>278</v>
      </c>
      <c r="D648" s="84" t="s">
        <v>279</v>
      </c>
      <c r="E648" s="16">
        <f t="shared" si="189"/>
        <v>0</v>
      </c>
      <c r="F648" s="16">
        <f t="shared" ref="F648:K651" si="197">+F561</f>
        <v>0</v>
      </c>
      <c r="G648" s="16">
        <f t="shared" si="197"/>
        <v>0</v>
      </c>
      <c r="H648" s="16">
        <f t="shared" si="197"/>
        <v>0</v>
      </c>
      <c r="I648" s="16">
        <f t="shared" si="197"/>
        <v>0</v>
      </c>
      <c r="J648" s="16">
        <f t="shared" si="197"/>
        <v>0</v>
      </c>
      <c r="K648" s="16">
        <f t="shared" si="197"/>
        <v>0</v>
      </c>
    </row>
    <row r="649" spans="2:11" hidden="1" x14ac:dyDescent="0.2">
      <c r="B649" s="83" t="s">
        <v>336</v>
      </c>
      <c r="C649" s="83" t="s">
        <v>320</v>
      </c>
      <c r="D649" s="84" t="s">
        <v>279</v>
      </c>
      <c r="E649" s="16">
        <f t="shared" si="189"/>
        <v>0</v>
      </c>
      <c r="F649" s="16">
        <f t="shared" si="197"/>
        <v>0</v>
      </c>
      <c r="G649" s="16">
        <f t="shared" si="197"/>
        <v>0</v>
      </c>
      <c r="H649" s="16">
        <f t="shared" si="197"/>
        <v>0</v>
      </c>
      <c r="I649" s="16">
        <f t="shared" si="197"/>
        <v>0</v>
      </c>
      <c r="J649" s="16">
        <f t="shared" si="197"/>
        <v>0</v>
      </c>
      <c r="K649" s="16">
        <f t="shared" si="197"/>
        <v>0</v>
      </c>
    </row>
    <row r="650" spans="2:11" hidden="1" x14ac:dyDescent="0.2">
      <c r="B650" s="83" t="s">
        <v>336</v>
      </c>
      <c r="C650" s="83" t="s">
        <v>321</v>
      </c>
      <c r="D650" s="84" t="s">
        <v>279</v>
      </c>
      <c r="E650" s="16">
        <f t="shared" si="189"/>
        <v>0</v>
      </c>
      <c r="F650" s="16">
        <f t="shared" si="197"/>
        <v>0</v>
      </c>
      <c r="G650" s="16">
        <f t="shared" si="197"/>
        <v>0</v>
      </c>
      <c r="H650" s="16">
        <f t="shared" si="197"/>
        <v>0</v>
      </c>
      <c r="I650" s="16">
        <f t="shared" si="197"/>
        <v>0</v>
      </c>
      <c r="J650" s="16">
        <f t="shared" si="197"/>
        <v>0</v>
      </c>
      <c r="K650" s="16">
        <f t="shared" si="197"/>
        <v>0</v>
      </c>
    </row>
    <row r="651" spans="2:11" hidden="1" x14ac:dyDescent="0.2">
      <c r="B651" s="83" t="s">
        <v>485</v>
      </c>
      <c r="C651" s="83" t="s">
        <v>316</v>
      </c>
      <c r="D651" s="84" t="s">
        <v>279</v>
      </c>
      <c r="E651" s="16">
        <f t="shared" si="189"/>
        <v>0</v>
      </c>
      <c r="F651" s="16">
        <f t="shared" si="197"/>
        <v>0</v>
      </c>
      <c r="G651" s="16">
        <f t="shared" si="197"/>
        <v>0</v>
      </c>
      <c r="H651" s="16">
        <f t="shared" si="197"/>
        <v>0</v>
      </c>
      <c r="I651" s="16">
        <f t="shared" si="197"/>
        <v>0</v>
      </c>
      <c r="J651" s="16">
        <f t="shared" si="197"/>
        <v>0</v>
      </c>
      <c r="K651" s="16">
        <f t="shared" si="197"/>
        <v>0</v>
      </c>
    </row>
    <row r="652" spans="2:11" hidden="1" x14ac:dyDescent="0.2">
      <c r="B652" s="83" t="s">
        <v>160</v>
      </c>
      <c r="C652" s="83" t="s">
        <v>470</v>
      </c>
      <c r="D652" s="84" t="s">
        <v>279</v>
      </c>
      <c r="E652" s="16">
        <f t="shared" si="189"/>
        <v>0</v>
      </c>
      <c r="F652" s="16">
        <f>+F569+F575+F581+F586</f>
        <v>0</v>
      </c>
      <c r="G652" s="16">
        <f t="shared" ref="G652:K652" si="198">+G569+G575+G581+G586</f>
        <v>0</v>
      </c>
      <c r="H652" s="16">
        <f t="shared" si="198"/>
        <v>0</v>
      </c>
      <c r="I652" s="16">
        <f t="shared" si="198"/>
        <v>0</v>
      </c>
      <c r="J652" s="16">
        <f t="shared" si="198"/>
        <v>0</v>
      </c>
      <c r="K652" s="16">
        <f t="shared" si="198"/>
        <v>0</v>
      </c>
    </row>
    <row r="653" spans="2:11" x14ac:dyDescent="0.2">
      <c r="B653" s="83" t="s">
        <v>160</v>
      </c>
      <c r="C653" s="83" t="s">
        <v>337</v>
      </c>
      <c r="D653" s="84" t="s">
        <v>279</v>
      </c>
      <c r="E653" s="16">
        <f t="shared" si="189"/>
        <v>63</v>
      </c>
      <c r="F653" s="16">
        <f>+F565+F570+F576+F582</f>
        <v>16</v>
      </c>
      <c r="G653" s="16">
        <f t="shared" ref="G653:K653" si="199">+G565+G570+G576+G582</f>
        <v>8</v>
      </c>
      <c r="H653" s="16">
        <f t="shared" si="199"/>
        <v>3</v>
      </c>
      <c r="I653" s="16">
        <f>+I565+I570+I576+I582</f>
        <v>36</v>
      </c>
      <c r="J653" s="16">
        <f t="shared" si="199"/>
        <v>0</v>
      </c>
      <c r="K653" s="16">
        <f t="shared" si="199"/>
        <v>0</v>
      </c>
    </row>
    <row r="654" spans="2:11" x14ac:dyDescent="0.2">
      <c r="B654" s="83" t="s">
        <v>160</v>
      </c>
      <c r="C654" s="83" t="s">
        <v>338</v>
      </c>
      <c r="D654" s="84" t="s">
        <v>279</v>
      </c>
      <c r="E654" s="16">
        <f t="shared" si="189"/>
        <v>8</v>
      </c>
      <c r="F654" s="16">
        <f>+F566+F571+F574+F577+F580*2+F583</f>
        <v>4</v>
      </c>
      <c r="G654" s="16">
        <f t="shared" ref="G654:K654" si="200">+G566+G571+G574+G577+G580*2+G583</f>
        <v>4</v>
      </c>
      <c r="H654" s="16">
        <f t="shared" si="200"/>
        <v>0</v>
      </c>
      <c r="I654" s="16">
        <f t="shared" si="200"/>
        <v>0</v>
      </c>
      <c r="J654" s="16">
        <f t="shared" si="200"/>
        <v>0</v>
      </c>
      <c r="K654" s="16">
        <f t="shared" si="200"/>
        <v>0</v>
      </c>
    </row>
    <row r="655" spans="2:11" x14ac:dyDescent="0.2">
      <c r="B655" s="83" t="s">
        <v>160</v>
      </c>
      <c r="C655" s="83" t="s">
        <v>339</v>
      </c>
      <c r="D655" s="84" t="s">
        <v>279</v>
      </c>
      <c r="E655" s="16">
        <f t="shared" si="189"/>
        <v>3</v>
      </c>
      <c r="F655" s="16">
        <f>+F567+F572+F578+F584</f>
        <v>0</v>
      </c>
      <c r="G655" s="16">
        <f t="shared" ref="G655:K656" si="201">+G567+G572+G578+G584</f>
        <v>3</v>
      </c>
      <c r="H655" s="16">
        <f t="shared" si="201"/>
        <v>0</v>
      </c>
      <c r="I655" s="16">
        <f t="shared" si="201"/>
        <v>0</v>
      </c>
      <c r="J655" s="16">
        <f t="shared" si="201"/>
        <v>0</v>
      </c>
      <c r="K655" s="16">
        <f t="shared" si="201"/>
        <v>0</v>
      </c>
    </row>
    <row r="656" spans="2:11" hidden="1" x14ac:dyDescent="0.2">
      <c r="B656" s="83" t="s">
        <v>160</v>
      </c>
      <c r="C656" s="83" t="s">
        <v>340</v>
      </c>
      <c r="D656" s="84" t="s">
        <v>279</v>
      </c>
      <c r="E656" s="16">
        <f t="shared" si="189"/>
        <v>0</v>
      </c>
      <c r="F656" s="16">
        <f>+F568+F573+F579+F585</f>
        <v>0</v>
      </c>
      <c r="G656" s="16">
        <f t="shared" si="201"/>
        <v>0</v>
      </c>
      <c r="H656" s="16">
        <f t="shared" si="201"/>
        <v>0</v>
      </c>
      <c r="I656" s="16">
        <f t="shared" si="201"/>
        <v>0</v>
      </c>
      <c r="J656" s="16">
        <f t="shared" si="201"/>
        <v>0</v>
      </c>
      <c r="K656" s="16">
        <f t="shared" si="201"/>
        <v>0</v>
      </c>
    </row>
    <row r="657" spans="2:11" x14ac:dyDescent="0.2">
      <c r="B657" s="5" t="s">
        <v>341</v>
      </c>
      <c r="C657" s="5"/>
      <c r="D657" s="11"/>
      <c r="E657" s="7"/>
      <c r="F657" s="7"/>
      <c r="G657" s="7"/>
      <c r="H657" s="7"/>
      <c r="I657" s="7"/>
      <c r="J657" s="7"/>
      <c r="K657" s="7"/>
    </row>
    <row r="658" spans="2:11" x14ac:dyDescent="0.2">
      <c r="B658" s="12" t="s">
        <v>152</v>
      </c>
      <c r="C658" s="12"/>
      <c r="D658" s="13"/>
      <c r="E658" s="14"/>
      <c r="F658" s="14"/>
      <c r="G658" s="14"/>
      <c r="H658" s="14"/>
      <c r="I658" s="14"/>
      <c r="J658" s="14"/>
      <c r="K658" s="14"/>
    </row>
    <row r="659" spans="2:11" hidden="1" x14ac:dyDescent="0.2">
      <c r="B659" s="83" t="s">
        <v>407</v>
      </c>
      <c r="C659" s="83" t="s">
        <v>638</v>
      </c>
      <c r="D659" s="84" t="s">
        <v>326</v>
      </c>
      <c r="E659" s="8">
        <f t="shared" ref="E659:E670" si="202">SUM(F659:K659)</f>
        <v>0</v>
      </c>
      <c r="F659" s="33"/>
      <c r="G659" s="33"/>
      <c r="H659" s="33"/>
      <c r="I659" s="33"/>
      <c r="J659" s="33"/>
      <c r="K659" s="33"/>
    </row>
    <row r="660" spans="2:11" hidden="1" x14ac:dyDescent="0.2">
      <c r="B660" s="83" t="s">
        <v>408</v>
      </c>
      <c r="C660" s="83" t="s">
        <v>456</v>
      </c>
      <c r="D660" s="84" t="s">
        <v>326</v>
      </c>
      <c r="E660" s="8">
        <f t="shared" si="202"/>
        <v>0</v>
      </c>
      <c r="F660" s="33"/>
      <c r="G660" s="33"/>
      <c r="H660" s="33"/>
      <c r="I660" s="33"/>
      <c r="J660" s="33"/>
      <c r="K660" s="33"/>
    </row>
    <row r="661" spans="2:11" hidden="1" x14ac:dyDescent="0.2">
      <c r="B661" s="83" t="s">
        <v>409</v>
      </c>
      <c r="C661" s="83" t="s">
        <v>457</v>
      </c>
      <c r="D661" s="84" t="s">
        <v>326</v>
      </c>
      <c r="E661" s="8">
        <f t="shared" si="202"/>
        <v>0</v>
      </c>
      <c r="F661" s="46"/>
      <c r="G661" s="46"/>
      <c r="H661" s="33"/>
      <c r="I661" s="33"/>
      <c r="J661" s="33"/>
      <c r="K661" s="33"/>
    </row>
    <row r="662" spans="2:11" hidden="1" x14ac:dyDescent="0.2">
      <c r="B662" s="83" t="s">
        <v>410</v>
      </c>
      <c r="C662" s="83" t="s">
        <v>458</v>
      </c>
      <c r="D662" s="84" t="s">
        <v>326</v>
      </c>
      <c r="E662" s="8">
        <f t="shared" si="202"/>
        <v>0</v>
      </c>
      <c r="F662" s="46"/>
      <c r="G662" s="46"/>
      <c r="H662" s="33"/>
      <c r="I662" s="33"/>
      <c r="J662" s="33"/>
      <c r="K662" s="33"/>
    </row>
    <row r="663" spans="2:11" hidden="1" x14ac:dyDescent="0.2">
      <c r="B663" s="83" t="s">
        <v>418</v>
      </c>
      <c r="C663" s="83" t="s">
        <v>459</v>
      </c>
      <c r="D663" s="84" t="s">
        <v>326</v>
      </c>
      <c r="E663" s="8">
        <f t="shared" si="202"/>
        <v>0</v>
      </c>
      <c r="F663" s="46"/>
      <c r="G663" s="46"/>
      <c r="H663" s="33"/>
      <c r="I663" s="33"/>
      <c r="J663" s="33"/>
      <c r="K663" s="33"/>
    </row>
    <row r="664" spans="2:11" x14ac:dyDescent="0.2">
      <c r="B664" s="83" t="s">
        <v>407</v>
      </c>
      <c r="C664" s="83" t="s">
        <v>661</v>
      </c>
      <c r="D664" s="84" t="s">
        <v>326</v>
      </c>
      <c r="E664" s="8">
        <f t="shared" si="202"/>
        <v>3</v>
      </c>
      <c r="F664" s="44"/>
      <c r="G664" s="44"/>
      <c r="H664" s="32"/>
      <c r="I664" s="32">
        <v>3</v>
      </c>
      <c r="J664" s="33"/>
      <c r="K664" s="33"/>
    </row>
    <row r="665" spans="2:11" x14ac:dyDescent="0.2">
      <c r="B665" s="83" t="s">
        <v>408</v>
      </c>
      <c r="C665" s="83" t="s">
        <v>643</v>
      </c>
      <c r="D665" s="84" t="s">
        <v>326</v>
      </c>
      <c r="E665" s="8">
        <f t="shared" si="202"/>
        <v>261.39999999999998</v>
      </c>
      <c r="F665" s="44">
        <v>60.2</v>
      </c>
      <c r="G665" s="44">
        <v>146.30000000000001</v>
      </c>
      <c r="H665" s="32"/>
      <c r="I665" s="32">
        <v>54.9</v>
      </c>
      <c r="J665" s="33"/>
      <c r="K665" s="33"/>
    </row>
    <row r="666" spans="2:11" x14ac:dyDescent="0.2">
      <c r="B666" s="83" t="s">
        <v>409</v>
      </c>
      <c r="C666" s="83" t="s">
        <v>550</v>
      </c>
      <c r="D666" s="84" t="s">
        <v>326</v>
      </c>
      <c r="E666" s="8">
        <f t="shared" si="202"/>
        <v>160</v>
      </c>
      <c r="F666" s="44">
        <v>81.400000000000006</v>
      </c>
      <c r="G666" s="44"/>
      <c r="H666" s="44">
        <v>78.599999999999994</v>
      </c>
      <c r="I666" s="32"/>
      <c r="J666" s="33"/>
      <c r="K666" s="33"/>
    </row>
    <row r="667" spans="2:11" hidden="1" x14ac:dyDescent="0.2">
      <c r="B667" s="83" t="s">
        <v>623</v>
      </c>
      <c r="C667" s="83" t="s">
        <v>612</v>
      </c>
      <c r="D667" s="84" t="s">
        <v>326</v>
      </c>
      <c r="E667" s="8">
        <f t="shared" si="202"/>
        <v>0</v>
      </c>
      <c r="F667" s="46"/>
      <c r="G667" s="46"/>
      <c r="H667" s="46"/>
      <c r="I667" s="33"/>
      <c r="J667" s="33"/>
      <c r="K667" s="33"/>
    </row>
    <row r="668" spans="2:11" ht="12.75" hidden="1" customHeight="1" x14ac:dyDescent="0.2">
      <c r="B668" s="83" t="s">
        <v>571</v>
      </c>
      <c r="C668" s="83" t="s">
        <v>550</v>
      </c>
      <c r="D668" s="84" t="s">
        <v>326</v>
      </c>
      <c r="E668" s="8">
        <f t="shared" si="202"/>
        <v>0</v>
      </c>
      <c r="F668" s="33"/>
      <c r="G668" s="33"/>
      <c r="H668" s="33"/>
      <c r="I668" s="33"/>
      <c r="J668" s="33"/>
      <c r="K668" s="33"/>
    </row>
    <row r="669" spans="2:11" ht="12.75" hidden="1" customHeight="1" x14ac:dyDescent="0.2">
      <c r="B669" s="83" t="s">
        <v>597</v>
      </c>
      <c r="C669" s="83" t="s">
        <v>550</v>
      </c>
      <c r="D669" s="84" t="s">
        <v>326</v>
      </c>
      <c r="E669" s="8">
        <f t="shared" si="202"/>
        <v>0</v>
      </c>
      <c r="F669" s="33"/>
      <c r="G669" s="33"/>
      <c r="H669" s="33"/>
      <c r="I669" s="33"/>
      <c r="J669" s="33"/>
      <c r="K669" s="33"/>
    </row>
    <row r="670" spans="2:11" hidden="1" x14ac:dyDescent="0.2">
      <c r="B670" s="83" t="s">
        <v>595</v>
      </c>
      <c r="C670" s="83" t="s">
        <v>550</v>
      </c>
      <c r="D670" s="84" t="s">
        <v>326</v>
      </c>
      <c r="E670" s="8">
        <f t="shared" si="202"/>
        <v>0</v>
      </c>
      <c r="F670" s="33"/>
      <c r="G670" s="33"/>
      <c r="H670" s="33"/>
      <c r="I670" s="33"/>
      <c r="J670" s="33"/>
      <c r="K670" s="33"/>
    </row>
    <row r="671" spans="2:11" x14ac:dyDescent="0.2">
      <c r="B671" s="116" t="s">
        <v>662</v>
      </c>
      <c r="C671" s="83" t="s">
        <v>343</v>
      </c>
      <c r="D671" s="84" t="s">
        <v>342</v>
      </c>
      <c r="E671" s="24">
        <f>ROUND(+G671*I671,3)</f>
        <v>0.57799999999999996</v>
      </c>
      <c r="F671" s="67" t="s">
        <v>411</v>
      </c>
      <c r="G671" s="68">
        <v>0.6</v>
      </c>
      <c r="H671" s="67" t="s">
        <v>412</v>
      </c>
      <c r="I671" s="70">
        <v>0.96299999999999997</v>
      </c>
      <c r="J671" s="69"/>
      <c r="K671" s="69"/>
    </row>
    <row r="672" spans="2:11" x14ac:dyDescent="0.2">
      <c r="B672" s="116"/>
      <c r="C672" s="83" t="s">
        <v>344</v>
      </c>
      <c r="D672" s="84" t="s">
        <v>345</v>
      </c>
      <c r="E672" s="8">
        <f>SUM(F672:K672)</f>
        <v>1.734</v>
      </c>
      <c r="F672" s="8">
        <f>+F664*$E$671</f>
        <v>0</v>
      </c>
      <c r="G672" s="8">
        <f t="shared" ref="G672:K672" si="203">+G664*$E$671</f>
        <v>0</v>
      </c>
      <c r="H672" s="8">
        <f t="shared" si="203"/>
        <v>0</v>
      </c>
      <c r="I672" s="8">
        <f t="shared" si="203"/>
        <v>1.734</v>
      </c>
      <c r="J672" s="8">
        <f t="shared" si="203"/>
        <v>0</v>
      </c>
      <c r="K672" s="8">
        <f t="shared" si="203"/>
        <v>0</v>
      </c>
    </row>
    <row r="673" spans="2:11" x14ac:dyDescent="0.2">
      <c r="B673" s="116" t="s">
        <v>647</v>
      </c>
      <c r="C673" s="83" t="s">
        <v>343</v>
      </c>
      <c r="D673" s="84" t="s">
        <v>342</v>
      </c>
      <c r="E673" s="24">
        <f>ROUND(+G673*I673,3)</f>
        <v>0.59399999999999997</v>
      </c>
      <c r="F673" s="67" t="s">
        <v>411</v>
      </c>
      <c r="G673" s="68">
        <v>0.6</v>
      </c>
      <c r="H673" s="67" t="s">
        <v>412</v>
      </c>
      <c r="I673" s="70">
        <v>0.99</v>
      </c>
      <c r="J673" s="69"/>
      <c r="K673" s="69"/>
    </row>
    <row r="674" spans="2:11" x14ac:dyDescent="0.2">
      <c r="B674" s="116"/>
      <c r="C674" s="83" t="s">
        <v>344</v>
      </c>
      <c r="D674" s="84" t="s">
        <v>345</v>
      </c>
      <c r="E674" s="8">
        <f>SUM(F674:K674)</f>
        <v>155.27160000000001</v>
      </c>
      <c r="F674" s="8">
        <f>+F665*$E$673</f>
        <v>35.758800000000001</v>
      </c>
      <c r="G674" s="8">
        <f t="shared" ref="G674:K674" si="204">+G665*$E$673</f>
        <v>86.902200000000008</v>
      </c>
      <c r="H674" s="8">
        <f t="shared" si="204"/>
        <v>0</v>
      </c>
      <c r="I674" s="8">
        <f t="shared" si="204"/>
        <v>32.610599999999998</v>
      </c>
      <c r="J674" s="8">
        <f t="shared" si="204"/>
        <v>0</v>
      </c>
      <c r="K674" s="8">
        <f t="shared" si="204"/>
        <v>0</v>
      </c>
    </row>
    <row r="675" spans="2:11" x14ac:dyDescent="0.2">
      <c r="B675" s="116" t="s">
        <v>663</v>
      </c>
      <c r="C675" s="83" t="s">
        <v>343</v>
      </c>
      <c r="D675" s="84" t="s">
        <v>342</v>
      </c>
      <c r="E675" s="24">
        <f>ROUND(+G675*I675,3)</f>
        <v>0.61499999999999999</v>
      </c>
      <c r="F675" s="67" t="s">
        <v>411</v>
      </c>
      <c r="G675" s="68">
        <v>0.6</v>
      </c>
      <c r="H675" s="67" t="s">
        <v>412</v>
      </c>
      <c r="I675" s="70">
        <v>1.0249999999999999</v>
      </c>
      <c r="J675" s="69"/>
      <c r="K675" s="69"/>
    </row>
    <row r="676" spans="2:11" x14ac:dyDescent="0.2">
      <c r="B676" s="116"/>
      <c r="C676" s="83" t="s">
        <v>344</v>
      </c>
      <c r="D676" s="84" t="s">
        <v>345</v>
      </c>
      <c r="E676" s="8">
        <f>SUM(F676:K676)</f>
        <v>98.4</v>
      </c>
      <c r="F676" s="8">
        <f t="shared" ref="F676:K676" si="205">+F666*$E$675</f>
        <v>50.061</v>
      </c>
      <c r="G676" s="8">
        <f t="shared" si="205"/>
        <v>0</v>
      </c>
      <c r="H676" s="8">
        <f t="shared" si="205"/>
        <v>48.338999999999999</v>
      </c>
      <c r="I676" s="8">
        <f t="shared" si="205"/>
        <v>0</v>
      </c>
      <c r="J676" s="8">
        <f t="shared" si="205"/>
        <v>0</v>
      </c>
      <c r="K676" s="8">
        <f t="shared" si="205"/>
        <v>0</v>
      </c>
    </row>
    <row r="677" spans="2:11" hidden="1" x14ac:dyDescent="0.2">
      <c r="B677" s="116" t="s">
        <v>613</v>
      </c>
      <c r="C677" s="83" t="s">
        <v>343</v>
      </c>
      <c r="D677" s="84" t="s">
        <v>342</v>
      </c>
      <c r="E677" s="24">
        <f>ROUND(+G677*I677,3)</f>
        <v>0.63</v>
      </c>
      <c r="F677" s="67" t="s">
        <v>411</v>
      </c>
      <c r="G677" s="68">
        <v>0.6</v>
      </c>
      <c r="H677" s="67" t="s">
        <v>412</v>
      </c>
      <c r="I677" s="70">
        <v>1.05</v>
      </c>
      <c r="J677" s="69"/>
      <c r="K677" s="69"/>
    </row>
    <row r="678" spans="2:11" hidden="1" x14ac:dyDescent="0.2">
      <c r="B678" s="116"/>
      <c r="C678" s="83" t="s">
        <v>344</v>
      </c>
      <c r="D678" s="84" t="s">
        <v>345</v>
      </c>
      <c r="E678" s="8">
        <f>SUM(F678:K678)</f>
        <v>0</v>
      </c>
      <c r="F678" s="8">
        <f>+F667*$E$677</f>
        <v>0</v>
      </c>
      <c r="G678" s="8">
        <f t="shared" ref="G678:K678" si="206">+G667*$E$677</f>
        <v>0</v>
      </c>
      <c r="H678" s="8">
        <f t="shared" si="206"/>
        <v>0</v>
      </c>
      <c r="I678" s="8">
        <f t="shared" si="206"/>
        <v>0</v>
      </c>
      <c r="J678" s="8">
        <f t="shared" si="206"/>
        <v>0</v>
      </c>
      <c r="K678" s="8">
        <f t="shared" si="206"/>
        <v>0</v>
      </c>
    </row>
    <row r="679" spans="2:11" hidden="1" x14ac:dyDescent="0.2">
      <c r="B679" s="116" t="s">
        <v>567</v>
      </c>
      <c r="C679" s="83" t="s">
        <v>343</v>
      </c>
      <c r="D679" s="84" t="s">
        <v>342</v>
      </c>
      <c r="E679" s="24">
        <f>ROUND(G679*I679,3)</f>
        <v>0.73499999999999999</v>
      </c>
      <c r="F679" s="67" t="s">
        <v>411</v>
      </c>
      <c r="G679" s="68">
        <v>0.6</v>
      </c>
      <c r="H679" s="67" t="s">
        <v>412</v>
      </c>
      <c r="I679" s="70">
        <v>1.2250000000000001</v>
      </c>
      <c r="J679" s="69"/>
      <c r="K679" s="69"/>
    </row>
    <row r="680" spans="2:11" hidden="1" x14ac:dyDescent="0.2">
      <c r="B680" s="116"/>
      <c r="C680" s="83" t="s">
        <v>344</v>
      </c>
      <c r="D680" s="84" t="s">
        <v>345</v>
      </c>
      <c r="E680" s="8">
        <f>SUM(F680:K680)</f>
        <v>0</v>
      </c>
      <c r="F680" s="8">
        <f>+F668*$E$679</f>
        <v>0</v>
      </c>
      <c r="G680" s="8">
        <f t="shared" ref="G680:K680" si="207">+G668*$E$679</f>
        <v>0</v>
      </c>
      <c r="H680" s="8">
        <f t="shared" si="207"/>
        <v>0</v>
      </c>
      <c r="I680" s="8">
        <f t="shared" si="207"/>
        <v>0</v>
      </c>
      <c r="J680" s="8">
        <f t="shared" si="207"/>
        <v>0</v>
      </c>
      <c r="K680" s="8">
        <f t="shared" si="207"/>
        <v>0</v>
      </c>
    </row>
    <row r="681" spans="2:11" hidden="1" x14ac:dyDescent="0.2">
      <c r="B681" s="116" t="s">
        <v>572</v>
      </c>
      <c r="C681" s="83" t="s">
        <v>343</v>
      </c>
      <c r="D681" s="84" t="s">
        <v>342</v>
      </c>
      <c r="E681" s="24">
        <f>ROUND(G681*I681,3)</f>
        <v>1.2250000000000001</v>
      </c>
      <c r="F681" s="67" t="s">
        <v>411</v>
      </c>
      <c r="G681" s="68">
        <v>1</v>
      </c>
      <c r="H681" s="67" t="s">
        <v>412</v>
      </c>
      <c r="I681" s="70">
        <v>1.2250000000000001</v>
      </c>
      <c r="J681" s="69"/>
      <c r="K681" s="69"/>
    </row>
    <row r="682" spans="2:11" hidden="1" x14ac:dyDescent="0.2">
      <c r="B682" s="116"/>
      <c r="C682" s="83" t="s">
        <v>344</v>
      </c>
      <c r="D682" s="84" t="s">
        <v>345</v>
      </c>
      <c r="E682" s="8">
        <f>SUM(F682:K682)</f>
        <v>0</v>
      </c>
      <c r="F682" s="8">
        <f>+F669*$E$681</f>
        <v>0</v>
      </c>
      <c r="G682" s="8">
        <f t="shared" ref="G682:K682" si="208">+G668*$E$683</f>
        <v>0</v>
      </c>
      <c r="H682" s="8">
        <f t="shared" si="208"/>
        <v>0</v>
      </c>
      <c r="I682" s="8">
        <f t="shared" si="208"/>
        <v>0</v>
      </c>
      <c r="J682" s="8">
        <f t="shared" si="208"/>
        <v>0</v>
      </c>
      <c r="K682" s="8">
        <f t="shared" si="208"/>
        <v>0</v>
      </c>
    </row>
    <row r="683" spans="2:11" hidden="1" x14ac:dyDescent="0.2">
      <c r="B683" s="116" t="s">
        <v>596</v>
      </c>
      <c r="C683" s="83" t="s">
        <v>343</v>
      </c>
      <c r="D683" s="84" t="s">
        <v>342</v>
      </c>
      <c r="E683" s="24">
        <f>ROUND(G683*I683,3)</f>
        <v>0.73499999999999999</v>
      </c>
      <c r="F683" s="67" t="s">
        <v>411</v>
      </c>
      <c r="G683" s="68">
        <v>0.6</v>
      </c>
      <c r="H683" s="67" t="s">
        <v>412</v>
      </c>
      <c r="I683" s="70">
        <v>1.2250000000000001</v>
      </c>
      <c r="J683" s="69"/>
      <c r="K683" s="69"/>
    </row>
    <row r="684" spans="2:11" hidden="1" x14ac:dyDescent="0.2">
      <c r="B684" s="116"/>
      <c r="C684" s="83" t="s">
        <v>344</v>
      </c>
      <c r="D684" s="84" t="s">
        <v>345</v>
      </c>
      <c r="E684" s="8">
        <f>SUM(F684:K684)</f>
        <v>0</v>
      </c>
      <c r="F684" s="8">
        <f t="shared" ref="F684:K684" si="209">+F670*$E$683</f>
        <v>0</v>
      </c>
      <c r="G684" s="8">
        <f t="shared" si="209"/>
        <v>0</v>
      </c>
      <c r="H684" s="8">
        <f t="shared" si="209"/>
        <v>0</v>
      </c>
      <c r="I684" s="8">
        <f t="shared" si="209"/>
        <v>0</v>
      </c>
      <c r="J684" s="8">
        <f t="shared" si="209"/>
        <v>0</v>
      </c>
      <c r="K684" s="8">
        <f t="shared" si="209"/>
        <v>0</v>
      </c>
    </row>
    <row r="685" spans="2:11" ht="25.95" customHeight="1" x14ac:dyDescent="0.2">
      <c r="B685" s="37" t="s">
        <v>520</v>
      </c>
      <c r="C685" s="25"/>
      <c r="D685" s="26" t="s">
        <v>345</v>
      </c>
      <c r="E685" s="27">
        <f>SUM(F685:K685)</f>
        <v>255.40559999999999</v>
      </c>
      <c r="F685" s="27">
        <f>+F672+F674+F676+F678+F680+F682+F684</f>
        <v>85.819800000000001</v>
      </c>
      <c r="G685" s="27">
        <f>+G672+G674+G676+G678+G680+G684</f>
        <v>86.902200000000008</v>
      </c>
      <c r="H685" s="27">
        <f>+H672+H674+H676+H678+H680+H684</f>
        <v>48.338999999999999</v>
      </c>
      <c r="I685" s="27">
        <f>+I672+I674+I676+I678+I680+I684</f>
        <v>34.3446</v>
      </c>
      <c r="J685" s="27">
        <f>+J672+J674+J676+J678+J680+J684</f>
        <v>0</v>
      </c>
      <c r="K685" s="27">
        <f>+K672+K674+K676+K678+K680+K684</f>
        <v>0</v>
      </c>
    </row>
    <row r="686" spans="2:11" hidden="1" x14ac:dyDescent="0.2">
      <c r="B686" s="116" t="s">
        <v>636</v>
      </c>
      <c r="C686" s="83" t="s">
        <v>343</v>
      </c>
      <c r="D686" s="84" t="s">
        <v>342</v>
      </c>
      <c r="E686" s="99">
        <f>ROUND((0.75+0.5)*0.5*0.5-K686,3)</f>
        <v>0.26400000000000001</v>
      </c>
      <c r="F686" s="67" t="s">
        <v>411</v>
      </c>
      <c r="G686" s="70"/>
      <c r="H686" s="67" t="s">
        <v>412</v>
      </c>
      <c r="I686" s="70">
        <v>0.5</v>
      </c>
      <c r="J686" s="68" t="s">
        <v>419</v>
      </c>
      <c r="K686" s="70">
        <v>4.9000000000000002E-2</v>
      </c>
    </row>
    <row r="687" spans="2:11" hidden="1" x14ac:dyDescent="0.2">
      <c r="B687" s="116"/>
      <c r="C687" s="83" t="s">
        <v>344</v>
      </c>
      <c r="D687" s="84" t="s">
        <v>345</v>
      </c>
      <c r="E687" s="8">
        <f>SUM(F687:K687)</f>
        <v>0</v>
      </c>
      <c r="F687" s="8">
        <f>+F659*$E$686</f>
        <v>0</v>
      </c>
      <c r="G687" s="8">
        <f t="shared" ref="G687:K687" si="210">+G659*$E$686</f>
        <v>0</v>
      </c>
      <c r="H687" s="8">
        <f t="shared" si="210"/>
        <v>0</v>
      </c>
      <c r="I687" s="8">
        <f t="shared" si="210"/>
        <v>0</v>
      </c>
      <c r="J687" s="8">
        <f t="shared" si="210"/>
        <v>0</v>
      </c>
      <c r="K687" s="8">
        <f t="shared" si="210"/>
        <v>0</v>
      </c>
    </row>
    <row r="688" spans="2:11" hidden="1" x14ac:dyDescent="0.2">
      <c r="B688" s="116" t="s">
        <v>460</v>
      </c>
      <c r="C688" s="83" t="s">
        <v>343</v>
      </c>
      <c r="D688" s="84" t="s">
        <v>342</v>
      </c>
      <c r="E688" s="24">
        <f>ROUND(G688*I688-K688,3)</f>
        <v>0.40400000000000003</v>
      </c>
      <c r="F688" s="67" t="s">
        <v>411</v>
      </c>
      <c r="G688" s="70">
        <v>1.05</v>
      </c>
      <c r="H688" s="67" t="s">
        <v>412</v>
      </c>
      <c r="I688" s="70">
        <v>0.39</v>
      </c>
      <c r="J688" s="68" t="s">
        <v>419</v>
      </c>
      <c r="K688" s="70">
        <v>6.0000000000000001E-3</v>
      </c>
    </row>
    <row r="689" spans="2:11" hidden="1" x14ac:dyDescent="0.2">
      <c r="B689" s="116"/>
      <c r="C689" s="83" t="s">
        <v>344</v>
      </c>
      <c r="D689" s="84" t="s">
        <v>345</v>
      </c>
      <c r="E689" s="8">
        <f>SUM(F689:K689)</f>
        <v>0</v>
      </c>
      <c r="F689" s="8">
        <f t="shared" ref="F689:K689" si="211">+F660*$E$688</f>
        <v>0</v>
      </c>
      <c r="G689" s="8">
        <f t="shared" si="211"/>
        <v>0</v>
      </c>
      <c r="H689" s="8">
        <f t="shared" si="211"/>
        <v>0</v>
      </c>
      <c r="I689" s="8">
        <f t="shared" si="211"/>
        <v>0</v>
      </c>
      <c r="J689" s="8">
        <f t="shared" si="211"/>
        <v>0</v>
      </c>
      <c r="K689" s="8">
        <f t="shared" si="211"/>
        <v>0</v>
      </c>
    </row>
    <row r="690" spans="2:11" hidden="1" x14ac:dyDescent="0.2">
      <c r="B690" s="116" t="s">
        <v>461</v>
      </c>
      <c r="C690" s="83" t="s">
        <v>343</v>
      </c>
      <c r="D690" s="84" t="s">
        <v>342</v>
      </c>
      <c r="E690" s="24">
        <f>ROUND(G690*I690-K690,3)</f>
        <v>0.434</v>
      </c>
      <c r="F690" s="67" t="s">
        <v>411</v>
      </c>
      <c r="G690" s="70">
        <v>1.05</v>
      </c>
      <c r="H690" s="67" t="s">
        <v>412</v>
      </c>
      <c r="I690" s="70">
        <v>0.42499999999999999</v>
      </c>
      <c r="J690" s="68" t="s">
        <v>419</v>
      </c>
      <c r="K690" s="70">
        <v>1.2E-2</v>
      </c>
    </row>
    <row r="691" spans="2:11" hidden="1" x14ac:dyDescent="0.2">
      <c r="B691" s="116"/>
      <c r="C691" s="83" t="s">
        <v>344</v>
      </c>
      <c r="D691" s="84" t="s">
        <v>345</v>
      </c>
      <c r="E691" s="8">
        <f>SUM(F691:K691)</f>
        <v>0</v>
      </c>
      <c r="F691" s="8">
        <f t="shared" ref="F691:K691" si="212">+F661*$E$690</f>
        <v>0</v>
      </c>
      <c r="G691" s="8">
        <f t="shared" si="212"/>
        <v>0</v>
      </c>
      <c r="H691" s="8">
        <f t="shared" si="212"/>
        <v>0</v>
      </c>
      <c r="I691" s="8">
        <f t="shared" si="212"/>
        <v>0</v>
      </c>
      <c r="J691" s="8">
        <f t="shared" si="212"/>
        <v>0</v>
      </c>
      <c r="K691" s="8">
        <f t="shared" si="212"/>
        <v>0</v>
      </c>
    </row>
    <row r="692" spans="2:11" hidden="1" x14ac:dyDescent="0.2">
      <c r="B692" s="116" t="s">
        <v>462</v>
      </c>
      <c r="C692" s="83" t="s">
        <v>343</v>
      </c>
      <c r="D692" s="84" t="s">
        <v>342</v>
      </c>
      <c r="E692" s="24">
        <f>ROUND(G692*I692-K692,3)</f>
        <v>0.47899999999999998</v>
      </c>
      <c r="F692" s="67" t="s">
        <v>411</v>
      </c>
      <c r="G692" s="70">
        <v>1.05</v>
      </c>
      <c r="H692" s="67" t="s">
        <v>412</v>
      </c>
      <c r="I692" s="70">
        <v>0.48</v>
      </c>
      <c r="J692" s="68" t="s">
        <v>419</v>
      </c>
      <c r="K692" s="70">
        <v>2.5000000000000001E-2</v>
      </c>
    </row>
    <row r="693" spans="2:11" hidden="1" x14ac:dyDescent="0.2">
      <c r="B693" s="116"/>
      <c r="C693" s="83" t="s">
        <v>344</v>
      </c>
      <c r="D693" s="84" t="s">
        <v>345</v>
      </c>
      <c r="E693" s="8">
        <f>SUM(F693:K693)</f>
        <v>0</v>
      </c>
      <c r="F693" s="8">
        <f t="shared" ref="F693:K693" si="213">+F662*$E$692</f>
        <v>0</v>
      </c>
      <c r="G693" s="8">
        <f t="shared" si="213"/>
        <v>0</v>
      </c>
      <c r="H693" s="8">
        <f t="shared" si="213"/>
        <v>0</v>
      </c>
      <c r="I693" s="8">
        <f t="shared" si="213"/>
        <v>0</v>
      </c>
      <c r="J693" s="8">
        <f t="shared" si="213"/>
        <v>0</v>
      </c>
      <c r="K693" s="8">
        <f t="shared" si="213"/>
        <v>0</v>
      </c>
    </row>
    <row r="694" spans="2:11" hidden="1" x14ac:dyDescent="0.2">
      <c r="B694" s="116" t="s">
        <v>463</v>
      </c>
      <c r="C694" s="83" t="s">
        <v>343</v>
      </c>
      <c r="D694" s="84" t="s">
        <v>342</v>
      </c>
      <c r="E694" s="24">
        <f>ROUND(G694*I694-K694,3)</f>
        <v>0.52900000000000003</v>
      </c>
      <c r="F694" s="67" t="s">
        <v>411</v>
      </c>
      <c r="G694" s="70">
        <v>1.05</v>
      </c>
      <c r="H694" s="67" t="s">
        <v>412</v>
      </c>
      <c r="I694" s="70">
        <v>0.55000000000000004</v>
      </c>
      <c r="J694" s="68" t="s">
        <v>419</v>
      </c>
      <c r="K694" s="70">
        <v>4.9000000000000002E-2</v>
      </c>
    </row>
    <row r="695" spans="2:11" hidden="1" x14ac:dyDescent="0.2">
      <c r="B695" s="116"/>
      <c r="C695" s="83" t="s">
        <v>344</v>
      </c>
      <c r="D695" s="84" t="s">
        <v>345</v>
      </c>
      <c r="E695" s="8">
        <f>SUM(F695:K695)</f>
        <v>0</v>
      </c>
      <c r="F695" s="8">
        <f t="shared" ref="F695:K695" si="214">+F663*$E$694</f>
        <v>0</v>
      </c>
      <c r="G695" s="8">
        <f t="shared" si="214"/>
        <v>0</v>
      </c>
      <c r="H695" s="8">
        <f t="shared" si="214"/>
        <v>0</v>
      </c>
      <c r="I695" s="8">
        <f t="shared" si="214"/>
        <v>0</v>
      </c>
      <c r="J695" s="8">
        <f t="shared" si="214"/>
        <v>0</v>
      </c>
      <c r="K695" s="8">
        <f t="shared" si="214"/>
        <v>0</v>
      </c>
    </row>
    <row r="696" spans="2:11" x14ac:dyDescent="0.2">
      <c r="B696" s="116" t="s">
        <v>664</v>
      </c>
      <c r="C696" s="83" t="s">
        <v>343</v>
      </c>
      <c r="D696" s="84" t="s">
        <v>342</v>
      </c>
      <c r="E696" s="24">
        <f>ROUND(G696*I696-K696,3)</f>
        <v>0.185</v>
      </c>
      <c r="F696" s="67" t="s">
        <v>411</v>
      </c>
      <c r="G696" s="68">
        <v>0.6</v>
      </c>
      <c r="H696" s="67" t="s">
        <v>412</v>
      </c>
      <c r="I696" s="70">
        <v>0.313</v>
      </c>
      <c r="J696" s="68" t="s">
        <v>419</v>
      </c>
      <c r="K696" s="70">
        <v>3.0000000000000001E-3</v>
      </c>
    </row>
    <row r="697" spans="2:11" x14ac:dyDescent="0.2">
      <c r="B697" s="116"/>
      <c r="C697" s="83" t="s">
        <v>344</v>
      </c>
      <c r="D697" s="84" t="s">
        <v>345</v>
      </c>
      <c r="E697" s="8">
        <f>SUM(F697:K697)</f>
        <v>0.55499999999999994</v>
      </c>
      <c r="F697" s="8">
        <f t="shared" ref="F697:K697" si="215">+F664*$E$696</f>
        <v>0</v>
      </c>
      <c r="G697" s="8">
        <f t="shared" si="215"/>
        <v>0</v>
      </c>
      <c r="H697" s="8">
        <f t="shared" si="215"/>
        <v>0</v>
      </c>
      <c r="I697" s="8">
        <f t="shared" si="215"/>
        <v>0.55499999999999994</v>
      </c>
      <c r="J697" s="8">
        <f t="shared" si="215"/>
        <v>0</v>
      </c>
      <c r="K697" s="8">
        <f t="shared" si="215"/>
        <v>0</v>
      </c>
    </row>
    <row r="698" spans="2:11" x14ac:dyDescent="0.2">
      <c r="B698" s="116" t="s">
        <v>648</v>
      </c>
      <c r="C698" s="83" t="s">
        <v>343</v>
      </c>
      <c r="D698" s="84" t="s">
        <v>342</v>
      </c>
      <c r="E698" s="24">
        <f>ROUND(G698*I698-K698,3)</f>
        <v>0.219</v>
      </c>
      <c r="F698" s="67" t="s">
        <v>411</v>
      </c>
      <c r="G698" s="68">
        <v>0.6</v>
      </c>
      <c r="H698" s="67" t="s">
        <v>412</v>
      </c>
      <c r="I698" s="70">
        <v>0.375</v>
      </c>
      <c r="J698" s="68" t="s">
        <v>419</v>
      </c>
      <c r="K698" s="70">
        <v>6.0000000000000001E-3</v>
      </c>
    </row>
    <row r="699" spans="2:11" x14ac:dyDescent="0.2">
      <c r="B699" s="116"/>
      <c r="C699" s="83" t="s">
        <v>344</v>
      </c>
      <c r="D699" s="84" t="s">
        <v>345</v>
      </c>
      <c r="E699" s="8">
        <f>SUM(F699:K699)</f>
        <v>57.246600000000001</v>
      </c>
      <c r="F699" s="8">
        <f t="shared" ref="F699:K699" si="216">+F665*$E$698</f>
        <v>13.183800000000002</v>
      </c>
      <c r="G699" s="8">
        <f t="shared" si="216"/>
        <v>32.039700000000003</v>
      </c>
      <c r="H699" s="8">
        <f t="shared" si="216"/>
        <v>0</v>
      </c>
      <c r="I699" s="8">
        <f t="shared" si="216"/>
        <v>12.023099999999999</v>
      </c>
      <c r="J699" s="8">
        <f t="shared" si="216"/>
        <v>0</v>
      </c>
      <c r="K699" s="8">
        <f t="shared" si="216"/>
        <v>0</v>
      </c>
    </row>
    <row r="700" spans="2:11" x14ac:dyDescent="0.2">
      <c r="B700" s="116" t="s">
        <v>665</v>
      </c>
      <c r="C700" s="83" t="s">
        <v>343</v>
      </c>
      <c r="D700" s="84" t="s">
        <v>342</v>
      </c>
      <c r="E700" s="24">
        <f>ROUND(G700*I700-K700,3)</f>
        <v>0.28799999999999998</v>
      </c>
      <c r="F700" s="67" t="s">
        <v>411</v>
      </c>
      <c r="G700" s="68">
        <v>0.6</v>
      </c>
      <c r="H700" s="67" t="s">
        <v>412</v>
      </c>
      <c r="I700" s="70">
        <v>0.5</v>
      </c>
      <c r="J700" s="68" t="s">
        <v>419</v>
      </c>
      <c r="K700" s="70">
        <v>1.2E-2</v>
      </c>
    </row>
    <row r="701" spans="2:11" x14ac:dyDescent="0.2">
      <c r="B701" s="116"/>
      <c r="C701" s="83" t="s">
        <v>344</v>
      </c>
      <c r="D701" s="84" t="s">
        <v>345</v>
      </c>
      <c r="E701" s="8">
        <f>SUM(F701:K701)</f>
        <v>46.08</v>
      </c>
      <c r="F701" s="8">
        <f t="shared" ref="F701:K701" si="217">+F666*$E$700</f>
        <v>23.443200000000001</v>
      </c>
      <c r="G701" s="8">
        <f t="shared" si="217"/>
        <v>0</v>
      </c>
      <c r="H701" s="8">
        <f t="shared" si="217"/>
        <v>22.636799999999997</v>
      </c>
      <c r="I701" s="8">
        <f t="shared" si="217"/>
        <v>0</v>
      </c>
      <c r="J701" s="8">
        <f t="shared" si="217"/>
        <v>0</v>
      </c>
      <c r="K701" s="8">
        <f t="shared" si="217"/>
        <v>0</v>
      </c>
    </row>
    <row r="702" spans="2:11" hidden="1" x14ac:dyDescent="0.2">
      <c r="B702" s="116" t="s">
        <v>614</v>
      </c>
      <c r="C702" s="83" t="s">
        <v>343</v>
      </c>
      <c r="D702" s="84" t="s">
        <v>342</v>
      </c>
      <c r="E702" s="24">
        <f>ROUND(G702*I702-K702,3)</f>
        <v>0.251</v>
      </c>
      <c r="F702" s="67" t="s">
        <v>411</v>
      </c>
      <c r="G702" s="68">
        <v>0.6</v>
      </c>
      <c r="H702" s="67" t="s">
        <v>412</v>
      </c>
      <c r="I702" s="70">
        <v>0.5</v>
      </c>
      <c r="J702" s="68" t="s">
        <v>419</v>
      </c>
      <c r="K702" s="70">
        <v>4.9000000000000002E-2</v>
      </c>
    </row>
    <row r="703" spans="2:11" hidden="1" x14ac:dyDescent="0.2">
      <c r="B703" s="116"/>
      <c r="C703" s="83" t="s">
        <v>344</v>
      </c>
      <c r="D703" s="84" t="s">
        <v>345</v>
      </c>
      <c r="E703" s="8">
        <f>SUM(F703:K703)</f>
        <v>0</v>
      </c>
      <c r="F703" s="8">
        <f t="shared" ref="F703:K703" si="218">+F667*$E$702</f>
        <v>0</v>
      </c>
      <c r="G703" s="8">
        <f t="shared" si="218"/>
        <v>0</v>
      </c>
      <c r="H703" s="8">
        <f t="shared" si="218"/>
        <v>0</v>
      </c>
      <c r="I703" s="8">
        <f t="shared" si="218"/>
        <v>0</v>
      </c>
      <c r="J703" s="8">
        <f t="shared" si="218"/>
        <v>0</v>
      </c>
      <c r="K703" s="8">
        <f t="shared" si="218"/>
        <v>0</v>
      </c>
    </row>
    <row r="704" spans="2:11" hidden="1" x14ac:dyDescent="0.2">
      <c r="B704" s="116" t="s">
        <v>568</v>
      </c>
      <c r="C704" s="83" t="s">
        <v>343</v>
      </c>
      <c r="D704" s="84" t="s">
        <v>342</v>
      </c>
      <c r="E704" s="24">
        <f>ROUND(G704*I704-K704,3)</f>
        <v>0.21299999999999999</v>
      </c>
      <c r="F704" s="67" t="s">
        <v>411</v>
      </c>
      <c r="G704" s="68">
        <v>0.6</v>
      </c>
      <c r="H704" s="67" t="s">
        <v>412</v>
      </c>
      <c r="I704" s="70">
        <v>0.375</v>
      </c>
      <c r="J704" s="68" t="s">
        <v>419</v>
      </c>
      <c r="K704" s="70">
        <v>1.2E-2</v>
      </c>
    </row>
    <row r="705" spans="2:11" hidden="1" x14ac:dyDescent="0.2">
      <c r="B705" s="116"/>
      <c r="C705" s="83" t="s">
        <v>344</v>
      </c>
      <c r="D705" s="84" t="s">
        <v>345</v>
      </c>
      <c r="E705" s="8">
        <f>SUM(F705:K705)</f>
        <v>0</v>
      </c>
      <c r="F705" s="8">
        <f t="shared" ref="F705:K705" si="219">+F668*$E$704</f>
        <v>0</v>
      </c>
      <c r="G705" s="8">
        <f t="shared" si="219"/>
        <v>0</v>
      </c>
      <c r="H705" s="8">
        <f t="shared" si="219"/>
        <v>0</v>
      </c>
      <c r="I705" s="8">
        <f t="shared" si="219"/>
        <v>0</v>
      </c>
      <c r="J705" s="8">
        <f t="shared" si="219"/>
        <v>0</v>
      </c>
      <c r="K705" s="8">
        <f t="shared" si="219"/>
        <v>0</v>
      </c>
    </row>
    <row r="706" spans="2:11" hidden="1" x14ac:dyDescent="0.2">
      <c r="B706" s="116" t="s">
        <v>573</v>
      </c>
      <c r="C706" s="83" t="s">
        <v>343</v>
      </c>
      <c r="D706" s="84" t="s">
        <v>342</v>
      </c>
      <c r="E706" s="24">
        <f>ROUND(G706*I706-K706,3)</f>
        <v>0.36299999999999999</v>
      </c>
      <c r="F706" s="67" t="s">
        <v>411</v>
      </c>
      <c r="G706" s="68">
        <v>1</v>
      </c>
      <c r="H706" s="67" t="s">
        <v>412</v>
      </c>
      <c r="I706" s="70">
        <v>0.375</v>
      </c>
      <c r="J706" s="68" t="s">
        <v>419</v>
      </c>
      <c r="K706" s="70">
        <v>1.2E-2</v>
      </c>
    </row>
    <row r="707" spans="2:11" hidden="1" x14ac:dyDescent="0.2">
      <c r="B707" s="116"/>
      <c r="C707" s="83" t="s">
        <v>344</v>
      </c>
      <c r="D707" s="84" t="s">
        <v>345</v>
      </c>
      <c r="E707" s="8">
        <f>SUM(F707:K707)</f>
        <v>0</v>
      </c>
      <c r="F707" s="8">
        <f>+F669*$E$706</f>
        <v>0</v>
      </c>
      <c r="G707" s="8">
        <f t="shared" ref="G707:K707" si="220">+G669*$E$706</f>
        <v>0</v>
      </c>
      <c r="H707" s="8">
        <f t="shared" si="220"/>
        <v>0</v>
      </c>
      <c r="I707" s="8">
        <f t="shared" si="220"/>
        <v>0</v>
      </c>
      <c r="J707" s="8">
        <f t="shared" si="220"/>
        <v>0</v>
      </c>
      <c r="K707" s="8">
        <f t="shared" si="220"/>
        <v>0</v>
      </c>
    </row>
    <row r="708" spans="2:11" hidden="1" x14ac:dyDescent="0.2">
      <c r="B708" s="116" t="s">
        <v>598</v>
      </c>
      <c r="C708" s="83" t="s">
        <v>343</v>
      </c>
      <c r="D708" s="84" t="s">
        <v>342</v>
      </c>
      <c r="E708" s="24">
        <f>ROUND(G708*I708-K708,3)</f>
        <v>0.21299999999999999</v>
      </c>
      <c r="F708" s="67" t="s">
        <v>411</v>
      </c>
      <c r="G708" s="68">
        <v>0.6</v>
      </c>
      <c r="H708" s="67" t="s">
        <v>412</v>
      </c>
      <c r="I708" s="70">
        <v>0.375</v>
      </c>
      <c r="J708" s="68" t="s">
        <v>419</v>
      </c>
      <c r="K708" s="70">
        <v>1.2E-2</v>
      </c>
    </row>
    <row r="709" spans="2:11" hidden="1" x14ac:dyDescent="0.2">
      <c r="B709" s="116"/>
      <c r="C709" s="83" t="s">
        <v>344</v>
      </c>
      <c r="D709" s="84" t="s">
        <v>345</v>
      </c>
      <c r="E709" s="8">
        <f>SUM(F709:K709)</f>
        <v>0</v>
      </c>
      <c r="F709" s="8">
        <f t="shared" ref="F709:K709" si="221">+F670*$E$708</f>
        <v>0</v>
      </c>
      <c r="G709" s="8">
        <f t="shared" si="221"/>
        <v>0</v>
      </c>
      <c r="H709" s="8">
        <f t="shared" si="221"/>
        <v>0</v>
      </c>
      <c r="I709" s="8">
        <f t="shared" si="221"/>
        <v>0</v>
      </c>
      <c r="J709" s="8">
        <f t="shared" si="221"/>
        <v>0</v>
      </c>
      <c r="K709" s="8">
        <f t="shared" si="221"/>
        <v>0</v>
      </c>
    </row>
    <row r="710" spans="2:11" ht="25.95" customHeight="1" x14ac:dyDescent="0.2">
      <c r="B710" s="37" t="s">
        <v>420</v>
      </c>
      <c r="C710" s="25"/>
      <c r="D710" s="26" t="s">
        <v>345</v>
      </c>
      <c r="E710" s="27">
        <f>SUM(F710:K710)</f>
        <v>103.88159999999999</v>
      </c>
      <c r="F710" s="27">
        <f>+F687+F689+F691+F693+F695+F697+F699+F701+F703+F705+F707+F709</f>
        <v>36.627000000000002</v>
      </c>
      <c r="G710" s="27">
        <f t="shared" ref="G710:K710" si="222">+G687+G689+G691+G693+G695+G697+G699+G701+G703+G705</f>
        <v>32.039700000000003</v>
      </c>
      <c r="H710" s="27">
        <f>+H687+H689+H691+H693+H695+H697+H699+H701+H703+H705+H707+H709</f>
        <v>22.636799999999997</v>
      </c>
      <c r="I710" s="27">
        <f>+I687+I689+I691+I693+I695+I697+I699+I701+I703+I705</f>
        <v>12.578099999999999</v>
      </c>
      <c r="J710" s="27">
        <f t="shared" si="222"/>
        <v>0</v>
      </c>
      <c r="K710" s="27">
        <f t="shared" si="222"/>
        <v>0</v>
      </c>
    </row>
    <row r="711" spans="2:11" hidden="1" x14ac:dyDescent="0.2">
      <c r="B711" s="116" t="s">
        <v>649</v>
      </c>
      <c r="C711" s="83" t="s">
        <v>343</v>
      </c>
      <c r="D711" s="84" t="s">
        <v>342</v>
      </c>
      <c r="E711" s="24">
        <f>ROUND(G711*I711,3)</f>
        <v>0</v>
      </c>
      <c r="F711" s="67" t="s">
        <v>411</v>
      </c>
      <c r="G711" s="68">
        <v>0.6</v>
      </c>
      <c r="H711" s="67" t="s">
        <v>412</v>
      </c>
      <c r="I711" s="68">
        <v>0</v>
      </c>
      <c r="J711" s="69"/>
      <c r="K711" s="69"/>
    </row>
    <row r="712" spans="2:11" hidden="1" x14ac:dyDescent="0.2">
      <c r="B712" s="116"/>
      <c r="C712" s="83" t="s">
        <v>344</v>
      </c>
      <c r="D712" s="84" t="s">
        <v>345</v>
      </c>
      <c r="E712" s="8">
        <f>SUM(F712:K712)</f>
        <v>0</v>
      </c>
      <c r="F712" s="8">
        <f>+F664*$E$711</f>
        <v>0</v>
      </c>
      <c r="G712" s="8">
        <f t="shared" ref="G712:K712" si="223">+G664*$E$711</f>
        <v>0</v>
      </c>
      <c r="H712" s="8">
        <f t="shared" si="223"/>
        <v>0</v>
      </c>
      <c r="I712" s="8">
        <f t="shared" si="223"/>
        <v>0</v>
      </c>
      <c r="J712" s="8">
        <f t="shared" si="223"/>
        <v>0</v>
      </c>
      <c r="K712" s="8">
        <f t="shared" si="223"/>
        <v>0</v>
      </c>
    </row>
    <row r="713" spans="2:11" hidden="1" x14ac:dyDescent="0.2">
      <c r="B713" s="116" t="s">
        <v>650</v>
      </c>
      <c r="C713" s="83" t="s">
        <v>343</v>
      </c>
      <c r="D713" s="84" t="s">
        <v>342</v>
      </c>
      <c r="E713" s="24">
        <f>ROUND(G713*I713,3)</f>
        <v>0</v>
      </c>
      <c r="F713" s="67" t="s">
        <v>411</v>
      </c>
      <c r="G713" s="68">
        <v>0.6</v>
      </c>
      <c r="H713" s="67" t="s">
        <v>412</v>
      </c>
      <c r="I713" s="68">
        <v>0</v>
      </c>
      <c r="J713" s="69"/>
      <c r="K713" s="69"/>
    </row>
    <row r="714" spans="2:11" hidden="1" x14ac:dyDescent="0.2">
      <c r="B714" s="116"/>
      <c r="C714" s="83" t="s">
        <v>344</v>
      </c>
      <c r="D714" s="84" t="s">
        <v>345</v>
      </c>
      <c r="E714" s="8">
        <f>SUM(F714:K714)</f>
        <v>0</v>
      </c>
      <c r="F714" s="8">
        <f t="shared" ref="F714:K714" si="224">+F665*$E$713</f>
        <v>0</v>
      </c>
      <c r="G714" s="8">
        <f t="shared" si="224"/>
        <v>0</v>
      </c>
      <c r="H714" s="8">
        <f t="shared" si="224"/>
        <v>0</v>
      </c>
      <c r="I714" s="8">
        <f t="shared" si="224"/>
        <v>0</v>
      </c>
      <c r="J714" s="8">
        <f t="shared" si="224"/>
        <v>0</v>
      </c>
      <c r="K714" s="8">
        <f t="shared" si="224"/>
        <v>0</v>
      </c>
    </row>
    <row r="715" spans="2:11" hidden="1" x14ac:dyDescent="0.2">
      <c r="B715" s="116" t="s">
        <v>615</v>
      </c>
      <c r="C715" s="83" t="s">
        <v>343</v>
      </c>
      <c r="D715" s="84" t="s">
        <v>342</v>
      </c>
      <c r="E715" s="24">
        <f>ROUND(G715*I715,3)</f>
        <v>0</v>
      </c>
      <c r="F715" s="67" t="s">
        <v>411</v>
      </c>
      <c r="G715" s="68">
        <v>0.6</v>
      </c>
      <c r="H715" s="67" t="s">
        <v>412</v>
      </c>
      <c r="I715" s="68">
        <v>0</v>
      </c>
      <c r="J715" s="69"/>
      <c r="K715" s="69"/>
    </row>
    <row r="716" spans="2:11" hidden="1" x14ac:dyDescent="0.2">
      <c r="B716" s="116"/>
      <c r="C716" s="83" t="s">
        <v>344</v>
      </c>
      <c r="D716" s="84" t="s">
        <v>345</v>
      </c>
      <c r="E716" s="8">
        <f>SUM(F716:K716)</f>
        <v>0</v>
      </c>
      <c r="F716" s="8">
        <f>+F666*$E$715</f>
        <v>0</v>
      </c>
      <c r="G716" s="8">
        <f>+G666*$E$715</f>
        <v>0</v>
      </c>
      <c r="H716" s="8"/>
      <c r="I716" s="8"/>
      <c r="J716" s="8">
        <f>+J666*$E$715</f>
        <v>0</v>
      </c>
      <c r="K716" s="8">
        <f>+K666*$E$715</f>
        <v>0</v>
      </c>
    </row>
    <row r="717" spans="2:11" hidden="1" x14ac:dyDescent="0.2">
      <c r="B717" s="116" t="s">
        <v>616</v>
      </c>
      <c r="C717" s="83" t="s">
        <v>343</v>
      </c>
      <c r="D717" s="84" t="s">
        <v>342</v>
      </c>
      <c r="E717" s="24">
        <f>ROUND(G717*I717,3)</f>
        <v>0</v>
      </c>
      <c r="F717" s="67" t="s">
        <v>411</v>
      </c>
      <c r="G717" s="68">
        <v>0.6</v>
      </c>
      <c r="H717" s="67" t="s">
        <v>412</v>
      </c>
      <c r="I717" s="68">
        <v>0</v>
      </c>
      <c r="J717" s="69"/>
      <c r="K717" s="69"/>
    </row>
    <row r="718" spans="2:11" hidden="1" x14ac:dyDescent="0.2">
      <c r="B718" s="116"/>
      <c r="C718" s="83" t="s">
        <v>344</v>
      </c>
      <c r="D718" s="84" t="s">
        <v>345</v>
      </c>
      <c r="E718" s="8">
        <f>SUM(F718:K718)</f>
        <v>0</v>
      </c>
      <c r="F718" s="8">
        <f t="shared" ref="F718:K718" si="225">+F667*$E$717</f>
        <v>0</v>
      </c>
      <c r="G718" s="8">
        <f t="shared" si="225"/>
        <v>0</v>
      </c>
      <c r="H718" s="8">
        <f t="shared" si="225"/>
        <v>0</v>
      </c>
      <c r="I718" s="8">
        <f t="shared" si="225"/>
        <v>0</v>
      </c>
      <c r="J718" s="8">
        <f t="shared" si="225"/>
        <v>0</v>
      </c>
      <c r="K718" s="8">
        <f t="shared" si="225"/>
        <v>0</v>
      </c>
    </row>
    <row r="719" spans="2:11" hidden="1" x14ac:dyDescent="0.2">
      <c r="B719" s="116" t="s">
        <v>569</v>
      </c>
      <c r="C719" s="83" t="s">
        <v>343</v>
      </c>
      <c r="D719" s="84" t="s">
        <v>342</v>
      </c>
      <c r="E719" s="24">
        <f>ROUND(G719*I719,3)</f>
        <v>0</v>
      </c>
      <c r="F719" s="67" t="s">
        <v>411</v>
      </c>
      <c r="G719" s="68">
        <v>0.6</v>
      </c>
      <c r="H719" s="67" t="s">
        <v>412</v>
      </c>
      <c r="I719" s="68">
        <v>0</v>
      </c>
      <c r="J719" s="69"/>
      <c r="K719" s="69"/>
    </row>
    <row r="720" spans="2:11" hidden="1" x14ac:dyDescent="0.2">
      <c r="B720" s="116"/>
      <c r="C720" s="83" t="s">
        <v>344</v>
      </c>
      <c r="D720" s="84" t="s">
        <v>345</v>
      </c>
      <c r="E720" s="8">
        <f>SUM(F720:K720)</f>
        <v>0</v>
      </c>
      <c r="F720" s="8">
        <f>+F668*$E$719</f>
        <v>0</v>
      </c>
      <c r="G720" s="8">
        <f t="shared" ref="G720:K720" si="226">+G668*$E$719</f>
        <v>0</v>
      </c>
      <c r="H720" s="8">
        <f t="shared" si="226"/>
        <v>0</v>
      </c>
      <c r="I720" s="8">
        <f t="shared" si="226"/>
        <v>0</v>
      </c>
      <c r="J720" s="8">
        <f t="shared" si="226"/>
        <v>0</v>
      </c>
      <c r="K720" s="8">
        <f t="shared" si="226"/>
        <v>0</v>
      </c>
    </row>
    <row r="721" spans="2:11" hidden="1" x14ac:dyDescent="0.2">
      <c r="B721" s="116" t="s">
        <v>574</v>
      </c>
      <c r="C721" s="83" t="s">
        <v>343</v>
      </c>
      <c r="D721" s="84" t="s">
        <v>342</v>
      </c>
      <c r="E721" s="24">
        <f>ROUND(G721*I721,3)</f>
        <v>0</v>
      </c>
      <c r="F721" s="67" t="s">
        <v>411</v>
      </c>
      <c r="G721" s="68">
        <v>1</v>
      </c>
      <c r="H721" s="67" t="s">
        <v>412</v>
      </c>
      <c r="I721" s="68">
        <v>0</v>
      </c>
      <c r="J721" s="69"/>
      <c r="K721" s="69"/>
    </row>
    <row r="722" spans="2:11" hidden="1" x14ac:dyDescent="0.2">
      <c r="B722" s="116"/>
      <c r="C722" s="83" t="s">
        <v>344</v>
      </c>
      <c r="D722" s="84" t="s">
        <v>345</v>
      </c>
      <c r="E722" s="8">
        <f>SUM(F722:K722)</f>
        <v>0</v>
      </c>
      <c r="F722" s="8">
        <f>+F669*$E$721</f>
        <v>0</v>
      </c>
      <c r="G722" s="8">
        <f t="shared" ref="G722:K722" si="227">+G669*$E$721</f>
        <v>0</v>
      </c>
      <c r="H722" s="8">
        <f t="shared" si="227"/>
        <v>0</v>
      </c>
      <c r="I722" s="8">
        <f t="shared" si="227"/>
        <v>0</v>
      </c>
      <c r="J722" s="8">
        <f t="shared" si="227"/>
        <v>0</v>
      </c>
      <c r="K722" s="8">
        <f t="shared" si="227"/>
        <v>0</v>
      </c>
    </row>
    <row r="723" spans="2:11" hidden="1" x14ac:dyDescent="0.2">
      <c r="B723" s="116" t="s">
        <v>574</v>
      </c>
      <c r="C723" s="83" t="s">
        <v>343</v>
      </c>
      <c r="D723" s="84" t="s">
        <v>342</v>
      </c>
      <c r="E723" s="24">
        <f>ROUND(G723*I723,3)</f>
        <v>0</v>
      </c>
      <c r="F723" s="67" t="s">
        <v>411</v>
      </c>
      <c r="G723" s="68">
        <v>0.6</v>
      </c>
      <c r="H723" s="67" t="s">
        <v>412</v>
      </c>
      <c r="I723" s="68">
        <v>0</v>
      </c>
      <c r="J723" s="69"/>
      <c r="K723" s="69"/>
    </row>
    <row r="724" spans="2:11" hidden="1" x14ac:dyDescent="0.2">
      <c r="B724" s="116"/>
      <c r="C724" s="83" t="s">
        <v>344</v>
      </c>
      <c r="D724" s="84" t="s">
        <v>345</v>
      </c>
      <c r="E724" s="8">
        <f>SUM(F724:K724)</f>
        <v>0</v>
      </c>
      <c r="F724" s="8">
        <f>+F670*$E$723</f>
        <v>0</v>
      </c>
      <c r="G724" s="8">
        <f t="shared" ref="G724:K724" si="228">+G670*$E$723</f>
        <v>0</v>
      </c>
      <c r="H724" s="8">
        <f t="shared" si="228"/>
        <v>0</v>
      </c>
      <c r="I724" s="8">
        <f t="shared" si="228"/>
        <v>0</v>
      </c>
      <c r="J724" s="8">
        <f t="shared" si="228"/>
        <v>0</v>
      </c>
      <c r="K724" s="8">
        <f t="shared" si="228"/>
        <v>0</v>
      </c>
    </row>
    <row r="725" spans="2:11" ht="25.95" hidden="1" customHeight="1" x14ac:dyDescent="0.2">
      <c r="B725" s="25" t="s">
        <v>421</v>
      </c>
      <c r="C725" s="25"/>
      <c r="D725" s="26" t="s">
        <v>345</v>
      </c>
      <c r="E725" s="27">
        <f>SUM(F725:K725)</f>
        <v>0</v>
      </c>
      <c r="F725" s="27">
        <f>+F712+F714+F716+F718+F720+F722+F724</f>
        <v>0</v>
      </c>
      <c r="G725" s="27">
        <f t="shared" ref="G725:K725" si="229">+G712+G714+G716+G718+G720+G724</f>
        <v>0</v>
      </c>
      <c r="H725" s="27">
        <f t="shared" si="229"/>
        <v>0</v>
      </c>
      <c r="I725" s="27">
        <f t="shared" si="229"/>
        <v>0</v>
      </c>
      <c r="J725" s="27">
        <f t="shared" si="229"/>
        <v>0</v>
      </c>
      <c r="K725" s="27">
        <f t="shared" si="229"/>
        <v>0</v>
      </c>
    </row>
    <row r="726" spans="2:11" hidden="1" x14ac:dyDescent="0.2">
      <c r="B726" s="116" t="s">
        <v>637</v>
      </c>
      <c r="C726" s="96" t="s">
        <v>343</v>
      </c>
      <c r="D726" s="95" t="s">
        <v>342</v>
      </c>
      <c r="E726" s="99">
        <f>ROUND((0.75+1.01)*0.52*0.5,3)</f>
        <v>0.45800000000000002</v>
      </c>
      <c r="F726" s="67" t="s">
        <v>411</v>
      </c>
      <c r="G726" s="68"/>
      <c r="H726" s="67" t="s">
        <v>412</v>
      </c>
      <c r="I726" s="68">
        <v>0.52</v>
      </c>
      <c r="J726" s="69"/>
      <c r="K726" s="69"/>
    </row>
    <row r="727" spans="2:11" hidden="1" x14ac:dyDescent="0.2">
      <c r="B727" s="116"/>
      <c r="C727" s="96" t="s">
        <v>344</v>
      </c>
      <c r="D727" s="95" t="s">
        <v>345</v>
      </c>
      <c r="E727" s="8">
        <f>SUM(F727:K727)</f>
        <v>0</v>
      </c>
      <c r="F727" s="8">
        <f>+F659*$E$726</f>
        <v>0</v>
      </c>
      <c r="G727" s="8">
        <f t="shared" ref="G727:K727" si="230">+G662*$E$728</f>
        <v>0</v>
      </c>
      <c r="H727" s="8">
        <f t="shared" si="230"/>
        <v>0</v>
      </c>
      <c r="I727" s="8">
        <f t="shared" si="230"/>
        <v>0</v>
      </c>
      <c r="J727" s="8">
        <f t="shared" si="230"/>
        <v>0</v>
      </c>
      <c r="K727" s="8">
        <f t="shared" si="230"/>
        <v>0</v>
      </c>
    </row>
    <row r="728" spans="2:11" ht="14.25" hidden="1" customHeight="1" x14ac:dyDescent="0.2">
      <c r="B728" s="116" t="s">
        <v>521</v>
      </c>
      <c r="C728" s="83" t="s">
        <v>343</v>
      </c>
      <c r="D728" s="84" t="s">
        <v>342</v>
      </c>
      <c r="E728" s="24">
        <f>ROUND(G728*I728,3)</f>
        <v>0</v>
      </c>
      <c r="F728" s="67" t="s">
        <v>411</v>
      </c>
      <c r="G728" s="68">
        <v>0.6</v>
      </c>
      <c r="H728" s="67" t="s">
        <v>412</v>
      </c>
      <c r="I728" s="68">
        <v>0</v>
      </c>
      <c r="J728" s="69"/>
      <c r="K728" s="69"/>
    </row>
    <row r="729" spans="2:11" ht="14.25" hidden="1" customHeight="1" x14ac:dyDescent="0.2">
      <c r="B729" s="116"/>
      <c r="C729" s="83" t="s">
        <v>344</v>
      </c>
      <c r="D729" s="84" t="s">
        <v>345</v>
      </c>
      <c r="E729" s="8">
        <f>SUM(F729:K729)</f>
        <v>0</v>
      </c>
      <c r="F729" s="8">
        <f t="shared" ref="F729:K729" si="231">+F664*$E$728</f>
        <v>0</v>
      </c>
      <c r="G729" s="8">
        <f t="shared" si="231"/>
        <v>0</v>
      </c>
      <c r="H729" s="8">
        <f t="shared" si="231"/>
        <v>0</v>
      </c>
      <c r="I729" s="8">
        <f t="shared" si="231"/>
        <v>0</v>
      </c>
      <c r="J729" s="8">
        <f t="shared" si="231"/>
        <v>0</v>
      </c>
      <c r="K729" s="8">
        <f t="shared" si="231"/>
        <v>0</v>
      </c>
    </row>
    <row r="730" spans="2:11" ht="14.25" customHeight="1" x14ac:dyDescent="0.2">
      <c r="B730" s="116" t="s">
        <v>666</v>
      </c>
      <c r="C730" s="83" t="s">
        <v>343</v>
      </c>
      <c r="D730" s="84" t="s">
        <v>342</v>
      </c>
      <c r="E730" s="24">
        <f>ROUND(G730*I730,3)</f>
        <v>0.192</v>
      </c>
      <c r="F730" s="67" t="s">
        <v>411</v>
      </c>
      <c r="G730" s="68">
        <v>0.6</v>
      </c>
      <c r="H730" s="67" t="s">
        <v>412</v>
      </c>
      <c r="I730" s="68">
        <v>0.32</v>
      </c>
      <c r="J730" s="69"/>
      <c r="K730" s="69"/>
    </row>
    <row r="731" spans="2:11" ht="14.25" customHeight="1" x14ac:dyDescent="0.2">
      <c r="B731" s="116"/>
      <c r="C731" s="83" t="s">
        <v>344</v>
      </c>
      <c r="D731" s="84" t="s">
        <v>345</v>
      </c>
      <c r="E731" s="8">
        <f>SUM(F731:K731)</f>
        <v>38.630400000000002</v>
      </c>
      <c r="F731" s="8">
        <f>+F664*$E$732</f>
        <v>0</v>
      </c>
      <c r="G731" s="8">
        <f t="shared" ref="G731:K731" si="232">+G665*$E$730</f>
        <v>28.089600000000004</v>
      </c>
      <c r="H731" s="8">
        <f t="shared" si="232"/>
        <v>0</v>
      </c>
      <c r="I731" s="8">
        <f t="shared" si="232"/>
        <v>10.540799999999999</v>
      </c>
      <c r="J731" s="8">
        <f t="shared" si="232"/>
        <v>0</v>
      </c>
      <c r="K731" s="8">
        <f t="shared" si="232"/>
        <v>0</v>
      </c>
    </row>
    <row r="732" spans="2:11" ht="14.25" customHeight="1" x14ac:dyDescent="0.2">
      <c r="B732" s="116" t="s">
        <v>651</v>
      </c>
      <c r="C732" s="83" t="s">
        <v>343</v>
      </c>
      <c r="D732" s="84" t="s">
        <v>342</v>
      </c>
      <c r="E732" s="24">
        <f>ROUND(G732*I732,3)</f>
        <v>0.192</v>
      </c>
      <c r="F732" s="67" t="s">
        <v>411</v>
      </c>
      <c r="G732" s="68">
        <v>0.6</v>
      </c>
      <c r="H732" s="67" t="s">
        <v>412</v>
      </c>
      <c r="I732" s="68">
        <v>0.32</v>
      </c>
      <c r="J732" s="69"/>
      <c r="K732" s="69"/>
    </row>
    <row r="733" spans="2:11" ht="14.25" customHeight="1" x14ac:dyDescent="0.2">
      <c r="B733" s="116"/>
      <c r="C733" s="83" t="s">
        <v>344</v>
      </c>
      <c r="D733" s="84" t="s">
        <v>345</v>
      </c>
      <c r="E733" s="8">
        <f>SUM(F733:K733)</f>
        <v>26.6496</v>
      </c>
      <c r="F733" s="8">
        <f>+F665*$E$732</f>
        <v>11.558400000000001</v>
      </c>
      <c r="G733" s="8">
        <f>+G664*$E$732</f>
        <v>0</v>
      </c>
      <c r="H733" s="8">
        <f t="shared" ref="H733:K733" si="233">+H666*$E$732</f>
        <v>15.091199999999999</v>
      </c>
      <c r="I733" s="8">
        <f t="shared" si="233"/>
        <v>0</v>
      </c>
      <c r="J733" s="8">
        <f t="shared" si="233"/>
        <v>0</v>
      </c>
      <c r="K733" s="8">
        <f t="shared" si="233"/>
        <v>0</v>
      </c>
    </row>
    <row r="734" spans="2:11" ht="14.25" customHeight="1" x14ac:dyDescent="0.2">
      <c r="B734" s="116" t="s">
        <v>667</v>
      </c>
      <c r="C734" s="83" t="s">
        <v>343</v>
      </c>
      <c r="D734" s="84" t="s">
        <v>342</v>
      </c>
      <c r="E734" s="24">
        <f>ROUND(G734*I734,3)</f>
        <v>0.192</v>
      </c>
      <c r="F734" s="67" t="s">
        <v>411</v>
      </c>
      <c r="G734" s="68">
        <v>0.6</v>
      </c>
      <c r="H734" s="67" t="s">
        <v>412</v>
      </c>
      <c r="I734" s="68">
        <v>0.32</v>
      </c>
      <c r="J734" s="69"/>
      <c r="K734" s="69"/>
    </row>
    <row r="735" spans="2:11" ht="14.25" customHeight="1" x14ac:dyDescent="0.2">
      <c r="B735" s="116"/>
      <c r="C735" s="83" t="s">
        <v>344</v>
      </c>
      <c r="D735" s="84" t="s">
        <v>345</v>
      </c>
      <c r="E735" s="8">
        <f>SUM(F735:K735)</f>
        <v>15.628800000000002</v>
      </c>
      <c r="F735" s="8">
        <f>+F666*$E$734</f>
        <v>15.628800000000002</v>
      </c>
      <c r="G735" s="8">
        <f t="shared" ref="G735:K735" si="234">+G667*$E$734</f>
        <v>0</v>
      </c>
      <c r="H735" s="8">
        <f t="shared" si="234"/>
        <v>0</v>
      </c>
      <c r="I735" s="8">
        <f t="shared" si="234"/>
        <v>0</v>
      </c>
      <c r="J735" s="8">
        <f t="shared" si="234"/>
        <v>0</v>
      </c>
      <c r="K735" s="8">
        <f t="shared" si="234"/>
        <v>0</v>
      </c>
    </row>
    <row r="736" spans="2:11" ht="25.5" customHeight="1" x14ac:dyDescent="0.2">
      <c r="B736" s="25" t="s">
        <v>518</v>
      </c>
      <c r="C736" s="25"/>
      <c r="D736" s="26" t="s">
        <v>345</v>
      </c>
      <c r="E736" s="27">
        <f>SUM(F736:K736)</f>
        <v>80.908800000000014</v>
      </c>
      <c r="F736" s="27">
        <f>F727+F729+F731+F733+F735</f>
        <v>27.187200000000004</v>
      </c>
      <c r="G736" s="27">
        <f t="shared" ref="G736:K736" si="235">G729+G731+G733+G735</f>
        <v>28.089600000000004</v>
      </c>
      <c r="H736" s="27">
        <f t="shared" si="235"/>
        <v>15.091199999999999</v>
      </c>
      <c r="I736" s="27">
        <f t="shared" si="235"/>
        <v>10.540799999999999</v>
      </c>
      <c r="J736" s="27">
        <f t="shared" si="235"/>
        <v>0</v>
      </c>
      <c r="K736" s="27">
        <f t="shared" si="235"/>
        <v>0</v>
      </c>
    </row>
    <row r="737" spans="2:11" ht="25.5" customHeight="1" x14ac:dyDescent="0.2">
      <c r="B737" s="25" t="s">
        <v>519</v>
      </c>
      <c r="C737" s="25" t="s">
        <v>517</v>
      </c>
      <c r="D737" s="26" t="s">
        <v>345</v>
      </c>
      <c r="E737" s="27">
        <f>SUM(F737:K737)</f>
        <v>165.50693333333334</v>
      </c>
      <c r="F737" s="27">
        <f>F685-F736/0.9</f>
        <v>55.611799999999995</v>
      </c>
      <c r="G737" s="27">
        <f t="shared" ref="G737:K737" si="236">G685-G736/0.9</f>
        <v>55.691533333333339</v>
      </c>
      <c r="H737" s="27">
        <f t="shared" si="236"/>
        <v>31.571000000000002</v>
      </c>
      <c r="I737" s="27">
        <f t="shared" si="236"/>
        <v>22.632600000000004</v>
      </c>
      <c r="J737" s="27">
        <f t="shared" si="236"/>
        <v>0</v>
      </c>
      <c r="K737" s="27">
        <f t="shared" si="236"/>
        <v>0</v>
      </c>
    </row>
    <row r="738" spans="2:11" hidden="1" x14ac:dyDescent="0.2">
      <c r="B738" s="83" t="s">
        <v>525</v>
      </c>
      <c r="C738" s="83" t="s">
        <v>322</v>
      </c>
      <c r="D738" s="84" t="s">
        <v>326</v>
      </c>
      <c r="E738" s="8">
        <f>SUM(F738:K738)</f>
        <v>0</v>
      </c>
      <c r="F738" s="47"/>
      <c r="G738" s="47"/>
      <c r="H738" s="47"/>
      <c r="I738" s="47"/>
      <c r="J738" s="47">
        <f>J593</f>
        <v>0</v>
      </c>
      <c r="K738" s="47">
        <f>K593</f>
        <v>0</v>
      </c>
    </row>
    <row r="739" spans="2:11" hidden="1" x14ac:dyDescent="0.2">
      <c r="B739" s="83" t="s">
        <v>526</v>
      </c>
      <c r="C739" s="83" t="s">
        <v>298</v>
      </c>
      <c r="D739" s="84" t="s">
        <v>326</v>
      </c>
      <c r="E739" s="8"/>
      <c r="F739" s="47"/>
      <c r="G739" s="47"/>
      <c r="H739" s="47"/>
      <c r="I739" s="47"/>
      <c r="J739" s="47"/>
      <c r="K739" s="47"/>
    </row>
    <row r="740" spans="2:11" hidden="1" x14ac:dyDescent="0.2">
      <c r="B740" s="83" t="s">
        <v>551</v>
      </c>
      <c r="C740" s="83" t="s">
        <v>323</v>
      </c>
      <c r="D740" s="84" t="s">
        <v>326</v>
      </c>
      <c r="E740" s="8">
        <f t="shared" ref="E740:E751" si="237">SUM(F740:K740)</f>
        <v>0</v>
      </c>
      <c r="F740" s="47"/>
      <c r="G740" s="47"/>
      <c r="H740" s="47"/>
      <c r="I740" s="47"/>
      <c r="J740" s="47"/>
      <c r="K740" s="47"/>
    </row>
    <row r="741" spans="2:11" hidden="1" x14ac:dyDescent="0.2">
      <c r="B741" s="83" t="s">
        <v>525</v>
      </c>
      <c r="C741" s="83" t="s">
        <v>322</v>
      </c>
      <c r="D741" s="84" t="s">
        <v>326</v>
      </c>
      <c r="E741" s="8">
        <f t="shared" si="237"/>
        <v>0</v>
      </c>
      <c r="F741" s="47"/>
      <c r="G741" s="47"/>
      <c r="H741" s="47"/>
      <c r="I741" s="47"/>
      <c r="J741" s="47"/>
      <c r="K741" s="47"/>
    </row>
    <row r="742" spans="2:11" hidden="1" x14ac:dyDescent="0.2">
      <c r="B742" s="83" t="s">
        <v>526</v>
      </c>
      <c r="C742" s="83" t="s">
        <v>323</v>
      </c>
      <c r="D742" s="84" t="s">
        <v>326</v>
      </c>
      <c r="E742" s="8">
        <f t="shared" si="237"/>
        <v>0</v>
      </c>
      <c r="F742" s="47"/>
      <c r="G742" s="47"/>
      <c r="H742" s="47"/>
      <c r="I742" s="47"/>
      <c r="J742" s="47"/>
      <c r="K742" s="47"/>
    </row>
    <row r="743" spans="2:11" hidden="1" x14ac:dyDescent="0.2">
      <c r="B743" s="83" t="s">
        <v>551</v>
      </c>
      <c r="C743" s="83" t="s">
        <v>240</v>
      </c>
      <c r="D743" s="84" t="s">
        <v>326</v>
      </c>
      <c r="E743" s="8">
        <f t="shared" si="237"/>
        <v>0</v>
      </c>
      <c r="F743" s="47"/>
      <c r="G743" s="47"/>
      <c r="H743" s="47"/>
      <c r="I743" s="47"/>
      <c r="J743" s="47"/>
      <c r="K743" s="47"/>
    </row>
    <row r="744" spans="2:11" x14ac:dyDescent="0.2">
      <c r="B744" s="83" t="s">
        <v>668</v>
      </c>
      <c r="C744" s="83" t="s">
        <v>322</v>
      </c>
      <c r="D744" s="84" t="s">
        <v>326</v>
      </c>
      <c r="E744" s="8">
        <f t="shared" si="237"/>
        <v>43</v>
      </c>
      <c r="F744" s="47">
        <v>13</v>
      </c>
      <c r="G744" s="47">
        <v>2</v>
      </c>
      <c r="H744" s="47">
        <v>1</v>
      </c>
      <c r="I744" s="47">
        <v>27</v>
      </c>
      <c r="J744" s="47"/>
      <c r="K744" s="47"/>
    </row>
    <row r="745" spans="2:11" x14ac:dyDescent="0.2">
      <c r="B745" s="110" t="s">
        <v>689</v>
      </c>
      <c r="C745" s="83" t="s">
        <v>298</v>
      </c>
      <c r="D745" s="84" t="s">
        <v>326</v>
      </c>
      <c r="E745" s="8">
        <f t="shared" si="237"/>
        <v>50</v>
      </c>
      <c r="F745" s="47">
        <v>49</v>
      </c>
      <c r="G745" s="47">
        <v>1</v>
      </c>
      <c r="H745" s="47"/>
      <c r="I745" s="47"/>
      <c r="J745" s="47"/>
      <c r="K745" s="47"/>
    </row>
    <row r="746" spans="2:11" x14ac:dyDescent="0.2">
      <c r="B746" s="89" t="s">
        <v>690</v>
      </c>
      <c r="C746" s="83" t="s">
        <v>323</v>
      </c>
      <c r="D746" s="84" t="s">
        <v>326</v>
      </c>
      <c r="E746" s="8">
        <f t="shared" si="237"/>
        <v>1</v>
      </c>
      <c r="F746" s="47"/>
      <c r="G746" s="47">
        <v>1</v>
      </c>
      <c r="H746" s="47"/>
      <c r="I746" s="47"/>
      <c r="J746" s="47"/>
      <c r="K746" s="47"/>
    </row>
    <row r="747" spans="2:11" x14ac:dyDescent="0.2">
      <c r="B747" s="89" t="s">
        <v>691</v>
      </c>
      <c r="C747" s="83" t="s">
        <v>322</v>
      </c>
      <c r="D747" s="84" t="s">
        <v>326</v>
      </c>
      <c r="E747" s="8">
        <f t="shared" si="237"/>
        <v>1</v>
      </c>
      <c r="F747" s="47"/>
      <c r="G747" s="47"/>
      <c r="H747" s="47"/>
      <c r="I747" s="47">
        <v>1</v>
      </c>
      <c r="J747" s="47"/>
      <c r="K747" s="47"/>
    </row>
    <row r="748" spans="2:11" x14ac:dyDescent="0.2">
      <c r="B748" s="89" t="s">
        <v>692</v>
      </c>
      <c r="C748" s="83" t="s">
        <v>298</v>
      </c>
      <c r="D748" s="84" t="s">
        <v>326</v>
      </c>
      <c r="E748" s="8">
        <f t="shared" si="237"/>
        <v>1</v>
      </c>
      <c r="F748" s="47"/>
      <c r="G748" s="47">
        <v>1</v>
      </c>
      <c r="H748" s="47"/>
      <c r="I748" s="47"/>
      <c r="J748" s="47"/>
      <c r="K748" s="47"/>
    </row>
    <row r="749" spans="2:11" x14ac:dyDescent="0.2">
      <c r="B749" s="110" t="s">
        <v>693</v>
      </c>
      <c r="C749" s="83" t="s">
        <v>322</v>
      </c>
      <c r="D749" s="84" t="s">
        <v>326</v>
      </c>
      <c r="E749" s="8">
        <f t="shared" si="237"/>
        <v>14</v>
      </c>
      <c r="F749" s="47">
        <v>4</v>
      </c>
      <c r="G749" s="47">
        <v>2</v>
      </c>
      <c r="H749" s="47"/>
      <c r="I749" s="47">
        <v>8</v>
      </c>
      <c r="J749" s="47"/>
      <c r="K749" s="47"/>
    </row>
    <row r="750" spans="2:11" x14ac:dyDescent="0.2">
      <c r="B750" s="111" t="s">
        <v>694</v>
      </c>
      <c r="C750" s="83" t="s">
        <v>298</v>
      </c>
      <c r="D750" s="84" t="s">
        <v>586</v>
      </c>
      <c r="E750" s="8">
        <f t="shared" si="237"/>
        <v>1</v>
      </c>
      <c r="F750" s="47">
        <v>1</v>
      </c>
      <c r="G750" s="47"/>
      <c r="H750" s="47"/>
      <c r="I750" s="47"/>
      <c r="J750" s="47"/>
      <c r="K750" s="47"/>
    </row>
    <row r="751" spans="2:11" hidden="1" x14ac:dyDescent="0.2">
      <c r="B751" s="83" t="s">
        <v>671</v>
      </c>
      <c r="C751" s="83" t="s">
        <v>322</v>
      </c>
      <c r="D751" s="84" t="s">
        <v>326</v>
      </c>
      <c r="E751" s="8">
        <f t="shared" si="237"/>
        <v>0</v>
      </c>
      <c r="F751" s="47"/>
      <c r="G751" s="47"/>
      <c r="H751" s="47"/>
      <c r="I751" s="47"/>
      <c r="J751" s="47"/>
      <c r="K751" s="47"/>
    </row>
    <row r="752" spans="2:11" hidden="1" x14ac:dyDescent="0.2">
      <c r="B752" s="116" t="s">
        <v>422</v>
      </c>
      <c r="C752" s="83" t="s">
        <v>343</v>
      </c>
      <c r="D752" s="84" t="s">
        <v>342</v>
      </c>
      <c r="E752" s="24">
        <f>ROUND(G752*I752,3)</f>
        <v>0.55600000000000005</v>
      </c>
      <c r="F752" s="67" t="s">
        <v>411</v>
      </c>
      <c r="G752" s="68">
        <v>0.6</v>
      </c>
      <c r="H752" s="67" t="s">
        <v>412</v>
      </c>
      <c r="I752" s="70">
        <v>0.92700000000000005</v>
      </c>
      <c r="J752" s="69"/>
      <c r="K752" s="69"/>
    </row>
    <row r="753" spans="2:11" hidden="1" x14ac:dyDescent="0.2">
      <c r="B753" s="116"/>
      <c r="C753" s="83" t="s">
        <v>344</v>
      </c>
      <c r="D753" s="84" t="s">
        <v>345</v>
      </c>
      <c r="E753" s="8">
        <f>SUM(F753:K753)</f>
        <v>0</v>
      </c>
      <c r="F753" s="8">
        <f>+F741*$E$752</f>
        <v>0</v>
      </c>
      <c r="G753" s="8">
        <f t="shared" ref="G753:K753" si="238">+G741*$E$752</f>
        <v>0</v>
      </c>
      <c r="H753" s="8">
        <f t="shared" si="238"/>
        <v>0</v>
      </c>
      <c r="I753" s="8">
        <f t="shared" si="238"/>
        <v>0</v>
      </c>
      <c r="J753" s="8">
        <f t="shared" si="238"/>
        <v>0</v>
      </c>
      <c r="K753" s="8">
        <f t="shared" si="238"/>
        <v>0</v>
      </c>
    </row>
    <row r="754" spans="2:11" hidden="1" x14ac:dyDescent="0.2">
      <c r="B754" s="116" t="s">
        <v>423</v>
      </c>
      <c r="C754" s="83" t="s">
        <v>343</v>
      </c>
      <c r="D754" s="84" t="s">
        <v>342</v>
      </c>
      <c r="E754" s="24">
        <f>ROUND(G754*I754,3)</f>
        <v>0.68899999999999995</v>
      </c>
      <c r="F754" s="67" t="s">
        <v>411</v>
      </c>
      <c r="G754" s="68">
        <v>0.6</v>
      </c>
      <c r="H754" s="67" t="s">
        <v>412</v>
      </c>
      <c r="I754" s="70">
        <v>1.1479999999999999</v>
      </c>
      <c r="J754" s="69"/>
      <c r="K754" s="69"/>
    </row>
    <row r="755" spans="2:11" hidden="1" x14ac:dyDescent="0.2">
      <c r="B755" s="116"/>
      <c r="C755" s="83" t="s">
        <v>344</v>
      </c>
      <c r="D755" s="84" t="s">
        <v>345</v>
      </c>
      <c r="E755" s="8">
        <f>SUM(F755:K755)</f>
        <v>0</v>
      </c>
      <c r="F755" s="8">
        <f>+F742*$E$754</f>
        <v>0</v>
      </c>
      <c r="G755" s="8">
        <f t="shared" ref="G755:K755" si="239">+G742*$E$754</f>
        <v>0</v>
      </c>
      <c r="H755" s="8">
        <f t="shared" si="239"/>
        <v>0</v>
      </c>
      <c r="I755" s="8">
        <f t="shared" si="239"/>
        <v>0</v>
      </c>
      <c r="J755" s="8">
        <f t="shared" si="239"/>
        <v>0</v>
      </c>
      <c r="K755" s="8">
        <f t="shared" si="239"/>
        <v>0</v>
      </c>
    </row>
    <row r="756" spans="2:11" hidden="1" x14ac:dyDescent="0.2">
      <c r="B756" s="116" t="s">
        <v>490</v>
      </c>
      <c r="C756" s="83" t="s">
        <v>343</v>
      </c>
      <c r="D756" s="84" t="s">
        <v>342</v>
      </c>
      <c r="E756" s="24">
        <f>ROUND(G756*I756,3)</f>
        <v>0.69599999999999995</v>
      </c>
      <c r="F756" s="67" t="s">
        <v>411</v>
      </c>
      <c r="G756" s="68">
        <v>0.6</v>
      </c>
      <c r="H756" s="67" t="s">
        <v>412</v>
      </c>
      <c r="I756" s="70">
        <v>1.1599999999999999</v>
      </c>
      <c r="J756" s="69"/>
      <c r="K756" s="69"/>
    </row>
    <row r="757" spans="2:11" hidden="1" x14ac:dyDescent="0.2">
      <c r="B757" s="116"/>
      <c r="C757" s="83" t="s">
        <v>344</v>
      </c>
      <c r="D757" s="84" t="s">
        <v>345</v>
      </c>
      <c r="E757" s="8">
        <f>SUM(F757:K757)</f>
        <v>0</v>
      </c>
      <c r="F757" s="8">
        <f>+F743*$E$756</f>
        <v>0</v>
      </c>
      <c r="G757" s="8">
        <f t="shared" ref="G757:K757" si="240">+G743*$E$756</f>
        <v>0</v>
      </c>
      <c r="H757" s="8">
        <f t="shared" si="240"/>
        <v>0</v>
      </c>
      <c r="I757" s="8">
        <f t="shared" si="240"/>
        <v>0</v>
      </c>
      <c r="J757" s="8">
        <f t="shared" si="240"/>
        <v>0</v>
      </c>
      <c r="K757" s="8">
        <f t="shared" si="240"/>
        <v>0</v>
      </c>
    </row>
    <row r="758" spans="2:11" x14ac:dyDescent="0.2">
      <c r="B758" s="116" t="s">
        <v>422</v>
      </c>
      <c r="C758" s="83" t="s">
        <v>343</v>
      </c>
      <c r="D758" s="84" t="s">
        <v>342</v>
      </c>
      <c r="E758" s="24">
        <f>ROUND(G758*I758,3)</f>
        <v>0.55600000000000005</v>
      </c>
      <c r="F758" s="67" t="s">
        <v>411</v>
      </c>
      <c r="G758" s="68">
        <v>0.6</v>
      </c>
      <c r="H758" s="67" t="s">
        <v>412</v>
      </c>
      <c r="I758" s="70">
        <v>0.92700000000000005</v>
      </c>
      <c r="J758" s="69"/>
      <c r="K758" s="69"/>
    </row>
    <row r="759" spans="2:11" x14ac:dyDescent="0.2">
      <c r="B759" s="116"/>
      <c r="C759" s="83" t="s">
        <v>344</v>
      </c>
      <c r="D759" s="84" t="s">
        <v>345</v>
      </c>
      <c r="E759" s="8">
        <f>SUM(F759:K759)</f>
        <v>23.908000000000001</v>
      </c>
      <c r="F759" s="8">
        <f>+F744*$E$758</f>
        <v>7.2280000000000006</v>
      </c>
      <c r="G759" s="8">
        <f t="shared" ref="G759:K759" si="241">+G744*$E$758</f>
        <v>1.1120000000000001</v>
      </c>
      <c r="H759" s="8">
        <f t="shared" si="241"/>
        <v>0.55600000000000005</v>
      </c>
      <c r="I759" s="8">
        <f t="shared" si="241"/>
        <v>15.012</v>
      </c>
      <c r="J759" s="8">
        <f t="shared" si="241"/>
        <v>0</v>
      </c>
      <c r="K759" s="8">
        <f t="shared" si="241"/>
        <v>0</v>
      </c>
    </row>
    <row r="760" spans="2:11" x14ac:dyDescent="0.2">
      <c r="B760" s="116" t="s">
        <v>423</v>
      </c>
      <c r="C760" s="83" t="s">
        <v>343</v>
      </c>
      <c r="D760" s="84" t="s">
        <v>342</v>
      </c>
      <c r="E760" s="24">
        <f>ROUND(G760*I760,3)</f>
        <v>0.56000000000000005</v>
      </c>
      <c r="F760" s="67" t="s">
        <v>411</v>
      </c>
      <c r="G760" s="68">
        <v>0.6</v>
      </c>
      <c r="H760" s="67" t="s">
        <v>412</v>
      </c>
      <c r="I760" s="70">
        <v>0.93400000000000005</v>
      </c>
      <c r="J760" s="69"/>
      <c r="K760" s="69"/>
    </row>
    <row r="761" spans="2:11" x14ac:dyDescent="0.2">
      <c r="B761" s="116"/>
      <c r="C761" s="83" t="s">
        <v>344</v>
      </c>
      <c r="D761" s="84" t="s">
        <v>345</v>
      </c>
      <c r="E761" s="8">
        <f>SUM(F761:K761)</f>
        <v>28</v>
      </c>
      <c r="F761" s="8">
        <f>+F745*$E$760</f>
        <v>27.44</v>
      </c>
      <c r="G761" s="8">
        <f t="shared" ref="G761:K761" si="242">+G745*$E$760</f>
        <v>0.56000000000000005</v>
      </c>
      <c r="H761" s="8">
        <f t="shared" si="242"/>
        <v>0</v>
      </c>
      <c r="I761" s="8">
        <f t="shared" si="242"/>
        <v>0</v>
      </c>
      <c r="J761" s="8">
        <f t="shared" si="242"/>
        <v>0</v>
      </c>
      <c r="K761" s="8">
        <f t="shared" si="242"/>
        <v>0</v>
      </c>
    </row>
    <row r="762" spans="2:11" x14ac:dyDescent="0.2">
      <c r="B762" s="116" t="s">
        <v>490</v>
      </c>
      <c r="C762" s="83" t="s">
        <v>343</v>
      </c>
      <c r="D762" s="84" t="s">
        <v>342</v>
      </c>
      <c r="E762" s="24">
        <f>ROUND(G762*I762,3)</f>
        <v>0.56899999999999995</v>
      </c>
      <c r="F762" s="67" t="s">
        <v>411</v>
      </c>
      <c r="G762" s="68">
        <v>0.6</v>
      </c>
      <c r="H762" s="67" t="s">
        <v>412</v>
      </c>
      <c r="I762" s="70">
        <v>0.94799999999999995</v>
      </c>
      <c r="J762" s="69"/>
      <c r="K762" s="69"/>
    </row>
    <row r="763" spans="2:11" x14ac:dyDescent="0.2">
      <c r="B763" s="116"/>
      <c r="C763" s="83" t="s">
        <v>344</v>
      </c>
      <c r="D763" s="84" t="s">
        <v>345</v>
      </c>
      <c r="E763" s="8">
        <f>SUM(F763:K763)</f>
        <v>0.56899999999999995</v>
      </c>
      <c r="F763" s="8">
        <f>+F746*$E$762</f>
        <v>0</v>
      </c>
      <c r="G763" s="8">
        <f t="shared" ref="G763:K763" si="243">+G746*$E$762</f>
        <v>0.56899999999999995</v>
      </c>
      <c r="H763" s="8">
        <f t="shared" si="243"/>
        <v>0</v>
      </c>
      <c r="I763" s="8">
        <f t="shared" si="243"/>
        <v>0</v>
      </c>
      <c r="J763" s="8">
        <f t="shared" si="243"/>
        <v>0</v>
      </c>
      <c r="K763" s="8">
        <f t="shared" si="243"/>
        <v>0</v>
      </c>
    </row>
    <row r="764" spans="2:11" x14ac:dyDescent="0.2">
      <c r="B764" s="116" t="s">
        <v>497</v>
      </c>
      <c r="C764" s="83" t="s">
        <v>343</v>
      </c>
      <c r="D764" s="84" t="s">
        <v>342</v>
      </c>
      <c r="E764" s="24">
        <f>ROUND(G764*I764,3)</f>
        <v>0.436</v>
      </c>
      <c r="F764" s="67" t="s">
        <v>411</v>
      </c>
      <c r="G764" s="68">
        <v>0.6</v>
      </c>
      <c r="H764" s="67" t="s">
        <v>412</v>
      </c>
      <c r="I764" s="70">
        <v>0.72699999999999998</v>
      </c>
      <c r="J764" s="69"/>
      <c r="K764" s="69"/>
    </row>
    <row r="765" spans="2:11" x14ac:dyDescent="0.2">
      <c r="B765" s="116"/>
      <c r="C765" s="83" t="s">
        <v>344</v>
      </c>
      <c r="D765" s="84" t="s">
        <v>345</v>
      </c>
      <c r="E765" s="8">
        <f>SUM(F765:K765)</f>
        <v>0.436</v>
      </c>
      <c r="F765" s="8">
        <f>+F747*$E$764</f>
        <v>0</v>
      </c>
      <c r="G765" s="8">
        <f t="shared" ref="G765:K765" si="244">+G747*$E$764</f>
        <v>0</v>
      </c>
      <c r="H765" s="8">
        <f t="shared" si="244"/>
        <v>0</v>
      </c>
      <c r="I765" s="8">
        <f t="shared" si="244"/>
        <v>0.436</v>
      </c>
      <c r="J765" s="8">
        <f t="shared" si="244"/>
        <v>0</v>
      </c>
      <c r="K765" s="8">
        <f t="shared" si="244"/>
        <v>0</v>
      </c>
    </row>
    <row r="766" spans="2:11" x14ac:dyDescent="0.2">
      <c r="B766" s="116" t="s">
        <v>552</v>
      </c>
      <c r="C766" s="83" t="s">
        <v>343</v>
      </c>
      <c r="D766" s="84" t="s">
        <v>342</v>
      </c>
      <c r="E766" s="24">
        <f>ROUND(G766*I766,3)</f>
        <v>0.44</v>
      </c>
      <c r="F766" s="67" t="s">
        <v>411</v>
      </c>
      <c r="G766" s="68">
        <v>0.6</v>
      </c>
      <c r="H766" s="67" t="s">
        <v>412</v>
      </c>
      <c r="I766" s="70">
        <v>0.73399999999999999</v>
      </c>
      <c r="J766" s="69"/>
      <c r="K766" s="69"/>
    </row>
    <row r="767" spans="2:11" x14ac:dyDescent="0.2">
      <c r="B767" s="116"/>
      <c r="C767" s="83" t="s">
        <v>344</v>
      </c>
      <c r="D767" s="84" t="s">
        <v>345</v>
      </c>
      <c r="E767" s="8">
        <f>SUM(F767:K767)</f>
        <v>0.44</v>
      </c>
      <c r="F767" s="8">
        <f>+F748*$E$766</f>
        <v>0</v>
      </c>
      <c r="G767" s="8">
        <f t="shared" ref="G767:K767" si="245">+G748*$E$766</f>
        <v>0.44</v>
      </c>
      <c r="H767" s="8">
        <f t="shared" si="245"/>
        <v>0</v>
      </c>
      <c r="I767" s="8">
        <f t="shared" si="245"/>
        <v>0</v>
      </c>
      <c r="J767" s="8">
        <f t="shared" si="245"/>
        <v>0</v>
      </c>
      <c r="K767" s="8">
        <f t="shared" si="245"/>
        <v>0</v>
      </c>
    </row>
    <row r="768" spans="2:11" x14ac:dyDescent="0.2">
      <c r="B768" s="116" t="s">
        <v>696</v>
      </c>
      <c r="C768" s="83" t="s">
        <v>343</v>
      </c>
      <c r="D768" s="84" t="s">
        <v>342</v>
      </c>
      <c r="E768" s="24">
        <f>ROUND(G768*I768,3)</f>
        <v>0.436</v>
      </c>
      <c r="F768" s="67" t="s">
        <v>411</v>
      </c>
      <c r="G768" s="68">
        <v>0.6</v>
      </c>
      <c r="H768" s="67" t="s">
        <v>412</v>
      </c>
      <c r="I768" s="70">
        <v>0.72699999999999998</v>
      </c>
      <c r="J768" s="69"/>
      <c r="K768" s="69"/>
    </row>
    <row r="769" spans="2:11" x14ac:dyDescent="0.2">
      <c r="B769" s="116"/>
      <c r="C769" s="83" t="s">
        <v>344</v>
      </c>
      <c r="D769" s="84" t="s">
        <v>345</v>
      </c>
      <c r="E769" s="8">
        <f>SUM(F769:K769)</f>
        <v>6.1040000000000001</v>
      </c>
      <c r="F769" s="8">
        <f>+F749*$E$768</f>
        <v>1.744</v>
      </c>
      <c r="G769" s="8">
        <f>+G749*$E$768</f>
        <v>0.872</v>
      </c>
      <c r="H769" s="8">
        <f t="shared" ref="H769:K769" si="246">+H749*$E$768</f>
        <v>0</v>
      </c>
      <c r="I769" s="8">
        <f t="shared" si="246"/>
        <v>3.488</v>
      </c>
      <c r="J769" s="8">
        <f t="shared" si="246"/>
        <v>0</v>
      </c>
      <c r="K769" s="8">
        <f t="shared" si="246"/>
        <v>0</v>
      </c>
    </row>
    <row r="770" spans="2:11" x14ac:dyDescent="0.2">
      <c r="B770" s="116" t="s">
        <v>695</v>
      </c>
      <c r="C770" s="83" t="s">
        <v>343</v>
      </c>
      <c r="D770" s="84" t="s">
        <v>342</v>
      </c>
      <c r="E770" s="24">
        <f>ROUND(G770*I770,3)</f>
        <v>0.44</v>
      </c>
      <c r="F770" s="67" t="s">
        <v>411</v>
      </c>
      <c r="G770" s="68">
        <v>0.6</v>
      </c>
      <c r="H770" s="67" t="s">
        <v>412</v>
      </c>
      <c r="I770" s="70">
        <v>0.73399999999999999</v>
      </c>
      <c r="J770" s="69"/>
      <c r="K770" s="69"/>
    </row>
    <row r="771" spans="2:11" x14ac:dyDescent="0.2">
      <c r="B771" s="116"/>
      <c r="C771" s="83" t="s">
        <v>344</v>
      </c>
      <c r="D771" s="84" t="s">
        <v>345</v>
      </c>
      <c r="E771" s="8">
        <f>SUM(F771:K771)</f>
        <v>0.44</v>
      </c>
      <c r="F771" s="8">
        <f>+F750*$E$770</f>
        <v>0.44</v>
      </c>
      <c r="G771" s="8">
        <f t="shared" ref="G771:K771" si="247">+G750*$E$770</f>
        <v>0</v>
      </c>
      <c r="H771" s="8">
        <f t="shared" si="247"/>
        <v>0</v>
      </c>
      <c r="I771" s="8">
        <f t="shared" si="247"/>
        <v>0</v>
      </c>
      <c r="J771" s="8">
        <f t="shared" si="247"/>
        <v>0</v>
      </c>
      <c r="K771" s="8">
        <f t="shared" si="247"/>
        <v>0</v>
      </c>
    </row>
    <row r="772" spans="2:11" hidden="1" x14ac:dyDescent="0.2">
      <c r="B772" s="116" t="s">
        <v>497</v>
      </c>
      <c r="C772" s="83" t="s">
        <v>343</v>
      </c>
      <c r="D772" s="84" t="s">
        <v>342</v>
      </c>
      <c r="E772" s="24">
        <f>ROUND(G772*I772,3)</f>
        <v>0.436</v>
      </c>
      <c r="F772" s="67" t="s">
        <v>411</v>
      </c>
      <c r="G772" s="68">
        <v>0.6</v>
      </c>
      <c r="H772" s="67" t="s">
        <v>412</v>
      </c>
      <c r="I772" s="70">
        <v>0.72699999999999998</v>
      </c>
      <c r="J772" s="69"/>
      <c r="K772" s="69"/>
    </row>
    <row r="773" spans="2:11" hidden="1" x14ac:dyDescent="0.2">
      <c r="B773" s="116"/>
      <c r="C773" s="83" t="s">
        <v>344</v>
      </c>
      <c r="D773" s="84" t="s">
        <v>345</v>
      </c>
      <c r="E773" s="8">
        <f>SUM(F773:K773)</f>
        <v>0</v>
      </c>
      <c r="F773" s="8">
        <f>+F751*$E$772</f>
        <v>0</v>
      </c>
      <c r="G773" s="8">
        <f t="shared" ref="G773:K773" si="248">+G751*$E$772</f>
        <v>0</v>
      </c>
      <c r="H773" s="8">
        <f t="shared" si="248"/>
        <v>0</v>
      </c>
      <c r="I773" s="8">
        <f t="shared" si="248"/>
        <v>0</v>
      </c>
      <c r="J773" s="8">
        <f t="shared" si="248"/>
        <v>0</v>
      </c>
      <c r="K773" s="8">
        <f t="shared" si="248"/>
        <v>0</v>
      </c>
    </row>
    <row r="774" spans="2:11" ht="25.5" customHeight="1" x14ac:dyDescent="0.2">
      <c r="B774" s="37" t="s">
        <v>424</v>
      </c>
      <c r="C774" s="25"/>
      <c r="D774" s="26" t="s">
        <v>345</v>
      </c>
      <c r="E774" s="27">
        <f>SUM(F774:K774)</f>
        <v>59.896999999999991</v>
      </c>
      <c r="F774" s="27">
        <f>+F753+F755+F757+F759+F761+F763+F765+F767+F769+F771+F773</f>
        <v>36.851999999999997</v>
      </c>
      <c r="G774" s="27">
        <f t="shared" ref="G774:K774" si="249">+G753+G755+G757+G759+G761+G763+G765+G767+G769+G773</f>
        <v>3.5529999999999999</v>
      </c>
      <c r="H774" s="27">
        <f t="shared" si="249"/>
        <v>0.55600000000000005</v>
      </c>
      <c r="I774" s="27">
        <f t="shared" si="249"/>
        <v>18.936</v>
      </c>
      <c r="J774" s="27">
        <f t="shared" si="249"/>
        <v>0</v>
      </c>
      <c r="K774" s="27">
        <f t="shared" si="249"/>
        <v>0</v>
      </c>
    </row>
    <row r="775" spans="2:11" hidden="1" x14ac:dyDescent="0.2">
      <c r="B775" s="116" t="s">
        <v>425</v>
      </c>
      <c r="C775" s="83" t="s">
        <v>343</v>
      </c>
      <c r="D775" s="84" t="s">
        <v>342</v>
      </c>
      <c r="E775" s="24">
        <f>ROUND(G775*I775,3)</f>
        <v>0.17</v>
      </c>
      <c r="F775" s="67" t="s">
        <v>411</v>
      </c>
      <c r="G775" s="68">
        <v>0.6</v>
      </c>
      <c r="H775" s="67" t="s">
        <v>412</v>
      </c>
      <c r="I775" s="70">
        <v>0.28399999999999997</v>
      </c>
      <c r="J775" s="69"/>
      <c r="K775" s="69"/>
    </row>
    <row r="776" spans="2:11" hidden="1" x14ac:dyDescent="0.2">
      <c r="B776" s="116"/>
      <c r="C776" s="83" t="s">
        <v>344</v>
      </c>
      <c r="D776" s="84" t="s">
        <v>345</v>
      </c>
      <c r="E776" s="8">
        <f>SUM(F776:K776)</f>
        <v>0</v>
      </c>
      <c r="F776" s="8">
        <f>+F741*$E$775</f>
        <v>0</v>
      </c>
      <c r="G776" s="8">
        <f t="shared" ref="G776:I776" si="250">+G741*$E$775</f>
        <v>0</v>
      </c>
      <c r="H776" s="8">
        <f t="shared" si="250"/>
        <v>0</v>
      </c>
      <c r="I776" s="8">
        <f t="shared" si="250"/>
        <v>0</v>
      </c>
      <c r="J776" s="8">
        <f>+J738*$E$775</f>
        <v>0</v>
      </c>
      <c r="K776" s="8">
        <f>+K738*$E$775</f>
        <v>0</v>
      </c>
    </row>
    <row r="777" spans="2:11" hidden="1" x14ac:dyDescent="0.2">
      <c r="B777" s="116" t="s">
        <v>426</v>
      </c>
      <c r="C777" s="83" t="s">
        <v>343</v>
      </c>
      <c r="D777" s="84" t="s">
        <v>342</v>
      </c>
      <c r="E777" s="24">
        <f>ROUND(G777*I777,3)</f>
        <v>0.17</v>
      </c>
      <c r="F777" s="67" t="s">
        <v>411</v>
      </c>
      <c r="G777" s="68">
        <v>0.6</v>
      </c>
      <c r="H777" s="67" t="s">
        <v>412</v>
      </c>
      <c r="I777" s="70">
        <v>0.28399999999999997</v>
      </c>
      <c r="J777" s="69"/>
      <c r="K777" s="69"/>
    </row>
    <row r="778" spans="2:11" hidden="1" x14ac:dyDescent="0.2">
      <c r="B778" s="116"/>
      <c r="C778" s="83" t="s">
        <v>344</v>
      </c>
      <c r="D778" s="84" t="s">
        <v>345</v>
      </c>
      <c r="E778" s="8">
        <f>SUM(F778:K778)</f>
        <v>0</v>
      </c>
      <c r="F778" s="8">
        <f>+F742*$E$777</f>
        <v>0</v>
      </c>
      <c r="G778" s="8">
        <f t="shared" ref="G778:I778" si="251">+G742*$E$777</f>
        <v>0</v>
      </c>
      <c r="H778" s="8">
        <f t="shared" si="251"/>
        <v>0</v>
      </c>
      <c r="I778" s="8">
        <f t="shared" si="251"/>
        <v>0</v>
      </c>
      <c r="J778" s="8">
        <f>+J740*$E$777</f>
        <v>0</v>
      </c>
      <c r="K778" s="8">
        <f>+K740*$E$777</f>
        <v>0</v>
      </c>
    </row>
    <row r="779" spans="2:11" hidden="1" x14ac:dyDescent="0.2">
      <c r="B779" s="116" t="s">
        <v>491</v>
      </c>
      <c r="C779" s="83" t="s">
        <v>343</v>
      </c>
      <c r="D779" s="84" t="s">
        <v>342</v>
      </c>
      <c r="E779" s="24">
        <f>ROUND(G779*I779,3)</f>
        <v>0.186</v>
      </c>
      <c r="F779" s="67" t="s">
        <v>411</v>
      </c>
      <c r="G779" s="68">
        <v>0.6</v>
      </c>
      <c r="H779" s="67" t="s">
        <v>412</v>
      </c>
      <c r="I779" s="70">
        <v>0.31</v>
      </c>
      <c r="J779" s="69"/>
      <c r="K779" s="69"/>
    </row>
    <row r="780" spans="2:11" hidden="1" x14ac:dyDescent="0.2">
      <c r="B780" s="116"/>
      <c r="C780" s="83" t="s">
        <v>344</v>
      </c>
      <c r="D780" s="84" t="s">
        <v>345</v>
      </c>
      <c r="E780" s="8">
        <f>SUM(F780:K780)</f>
        <v>0</v>
      </c>
      <c r="F780" s="8">
        <f>+F743*$E$779</f>
        <v>0</v>
      </c>
      <c r="G780" s="8">
        <f t="shared" ref="G780:I780" si="252">+G743*$E$779</f>
        <v>0</v>
      </c>
      <c r="H780" s="8">
        <f t="shared" si="252"/>
        <v>0</v>
      </c>
      <c r="I780" s="8">
        <f t="shared" si="252"/>
        <v>0</v>
      </c>
      <c r="J780" s="8">
        <f>+J744*$E$779</f>
        <v>0</v>
      </c>
      <c r="K780" s="8">
        <f>+K744*$E$779</f>
        <v>0</v>
      </c>
    </row>
    <row r="781" spans="2:11" x14ac:dyDescent="0.2">
      <c r="B781" s="116" t="s">
        <v>425</v>
      </c>
      <c r="C781" s="83" t="s">
        <v>343</v>
      </c>
      <c r="D781" s="84" t="s">
        <v>342</v>
      </c>
      <c r="E781" s="24">
        <f>ROUND(G781*I781,3)</f>
        <v>0.16600000000000001</v>
      </c>
      <c r="F781" s="67" t="s">
        <v>411</v>
      </c>
      <c r="G781" s="68">
        <v>0.6</v>
      </c>
      <c r="H781" s="67" t="s">
        <v>412</v>
      </c>
      <c r="I781" s="70">
        <v>0.27700000000000002</v>
      </c>
      <c r="J781" s="69"/>
      <c r="K781" s="69"/>
    </row>
    <row r="782" spans="2:11" x14ac:dyDescent="0.2">
      <c r="B782" s="116"/>
      <c r="C782" s="83" t="s">
        <v>344</v>
      </c>
      <c r="D782" s="84" t="s">
        <v>345</v>
      </c>
      <c r="E782" s="8">
        <f>SUM(F782:K782)</f>
        <v>7.1379999999999999</v>
      </c>
      <c r="F782" s="8">
        <f>+F744*$E$781</f>
        <v>2.1579999999999999</v>
      </c>
      <c r="G782" s="8">
        <f t="shared" ref="G782:I782" si="253">+G744*$E$781</f>
        <v>0.33200000000000002</v>
      </c>
      <c r="H782" s="8">
        <f t="shared" si="253"/>
        <v>0.16600000000000001</v>
      </c>
      <c r="I782" s="8">
        <f t="shared" si="253"/>
        <v>4.4820000000000002</v>
      </c>
      <c r="J782" s="8">
        <f>+J745*$E$781</f>
        <v>0</v>
      </c>
      <c r="K782" s="8">
        <f>+K745*$E$781</f>
        <v>0</v>
      </c>
    </row>
    <row r="783" spans="2:11" x14ac:dyDescent="0.2">
      <c r="B783" s="116" t="s">
        <v>426</v>
      </c>
      <c r="C783" s="83" t="s">
        <v>343</v>
      </c>
      <c r="D783" s="84" t="s">
        <v>342</v>
      </c>
      <c r="E783" s="24">
        <f>ROUND(G783*I783,3)</f>
        <v>0.17</v>
      </c>
      <c r="F783" s="67" t="s">
        <v>411</v>
      </c>
      <c r="G783" s="68">
        <v>0.6</v>
      </c>
      <c r="H783" s="67" t="s">
        <v>412</v>
      </c>
      <c r="I783" s="70">
        <v>0.28399999999999997</v>
      </c>
      <c r="J783" s="69"/>
      <c r="K783" s="69"/>
    </row>
    <row r="784" spans="2:11" x14ac:dyDescent="0.2">
      <c r="B784" s="116"/>
      <c r="C784" s="83" t="s">
        <v>344</v>
      </c>
      <c r="D784" s="84" t="s">
        <v>345</v>
      </c>
      <c r="E784" s="8">
        <f>SUM(F784:K784)</f>
        <v>8.5</v>
      </c>
      <c r="F784" s="8">
        <f>+F745*$E$783</f>
        <v>8.33</v>
      </c>
      <c r="G784" s="8">
        <f t="shared" ref="G784:K784" si="254">+G745*$E$783</f>
        <v>0.17</v>
      </c>
      <c r="H784" s="8">
        <f t="shared" si="254"/>
        <v>0</v>
      </c>
      <c r="I784" s="8">
        <f t="shared" si="254"/>
        <v>0</v>
      </c>
      <c r="J784" s="8">
        <f t="shared" si="254"/>
        <v>0</v>
      </c>
      <c r="K784" s="8">
        <f t="shared" si="254"/>
        <v>0</v>
      </c>
    </row>
    <row r="785" spans="2:11" x14ac:dyDescent="0.2">
      <c r="B785" s="116" t="s">
        <v>491</v>
      </c>
      <c r="C785" s="83" t="s">
        <v>343</v>
      </c>
      <c r="D785" s="84" t="s">
        <v>342</v>
      </c>
      <c r="E785" s="24">
        <f>ROUND(G785*I785,3)</f>
        <v>0.17899999999999999</v>
      </c>
      <c r="F785" s="67" t="s">
        <v>411</v>
      </c>
      <c r="G785" s="68">
        <v>0.6</v>
      </c>
      <c r="H785" s="67" t="s">
        <v>412</v>
      </c>
      <c r="I785" s="70">
        <v>0.29799999999999999</v>
      </c>
      <c r="J785" s="69"/>
      <c r="K785" s="69"/>
    </row>
    <row r="786" spans="2:11" x14ac:dyDescent="0.2">
      <c r="B786" s="116"/>
      <c r="C786" s="83" t="s">
        <v>344</v>
      </c>
      <c r="D786" s="84" t="s">
        <v>345</v>
      </c>
      <c r="E786" s="8">
        <f>SUM(F786:K786)</f>
        <v>0.17899999999999999</v>
      </c>
      <c r="F786" s="8">
        <f>+F746*$E$785</f>
        <v>0</v>
      </c>
      <c r="G786" s="8">
        <f t="shared" ref="G786:K786" si="255">+G746*$E$785</f>
        <v>0.17899999999999999</v>
      </c>
      <c r="H786" s="8">
        <f t="shared" si="255"/>
        <v>0</v>
      </c>
      <c r="I786" s="8">
        <f t="shared" si="255"/>
        <v>0</v>
      </c>
      <c r="J786" s="8">
        <f t="shared" si="255"/>
        <v>0</v>
      </c>
      <c r="K786" s="8">
        <f t="shared" si="255"/>
        <v>0</v>
      </c>
    </row>
    <row r="787" spans="2:11" x14ac:dyDescent="0.2">
      <c r="B787" s="116" t="s">
        <v>498</v>
      </c>
      <c r="C787" s="83" t="s">
        <v>343</v>
      </c>
      <c r="D787" s="84" t="s">
        <v>342</v>
      </c>
      <c r="E787" s="24">
        <f>ROUND(G787*I787,3)</f>
        <v>0.13600000000000001</v>
      </c>
      <c r="F787" s="67" t="s">
        <v>411</v>
      </c>
      <c r="G787" s="68">
        <v>0.6</v>
      </c>
      <c r="H787" s="67" t="s">
        <v>412</v>
      </c>
      <c r="I787" s="70">
        <v>0.22700000000000001</v>
      </c>
      <c r="J787" s="69"/>
      <c r="K787" s="69"/>
    </row>
    <row r="788" spans="2:11" x14ac:dyDescent="0.2">
      <c r="B788" s="116"/>
      <c r="C788" s="83" t="s">
        <v>344</v>
      </c>
      <c r="D788" s="84" t="s">
        <v>345</v>
      </c>
      <c r="E788" s="8">
        <f>SUM(F788:K788)</f>
        <v>0.13600000000000001</v>
      </c>
      <c r="F788" s="8">
        <f>+F747*$E$787</f>
        <v>0</v>
      </c>
      <c r="G788" s="8">
        <f t="shared" ref="G788:K788" si="256">+G747*$E$787</f>
        <v>0</v>
      </c>
      <c r="H788" s="8">
        <f t="shared" si="256"/>
        <v>0</v>
      </c>
      <c r="I788" s="8">
        <f t="shared" si="256"/>
        <v>0.13600000000000001</v>
      </c>
      <c r="J788" s="8">
        <f t="shared" si="256"/>
        <v>0</v>
      </c>
      <c r="K788" s="8">
        <f t="shared" si="256"/>
        <v>0</v>
      </c>
    </row>
    <row r="789" spans="2:11" x14ac:dyDescent="0.2">
      <c r="B789" s="116" t="s">
        <v>553</v>
      </c>
      <c r="C789" s="83" t="s">
        <v>343</v>
      </c>
      <c r="D789" s="84" t="s">
        <v>342</v>
      </c>
      <c r="E789" s="24">
        <f>ROUND(G789*I789,3)</f>
        <v>0.14000000000000001</v>
      </c>
      <c r="F789" s="67" t="s">
        <v>411</v>
      </c>
      <c r="G789" s="68">
        <v>0.6</v>
      </c>
      <c r="H789" s="67" t="s">
        <v>412</v>
      </c>
      <c r="I789" s="70">
        <v>0.23400000000000001</v>
      </c>
      <c r="J789" s="69"/>
      <c r="K789" s="69"/>
    </row>
    <row r="790" spans="2:11" x14ac:dyDescent="0.2">
      <c r="B790" s="116"/>
      <c r="C790" s="83" t="s">
        <v>344</v>
      </c>
      <c r="D790" s="84" t="s">
        <v>345</v>
      </c>
      <c r="E790" s="8">
        <f>SUM(F790:K790)</f>
        <v>0.14000000000000001</v>
      </c>
      <c r="F790" s="8">
        <f>+F748*$E$789</f>
        <v>0</v>
      </c>
      <c r="G790" s="8">
        <f t="shared" ref="G790:K790" si="257">+G748*$E$789</f>
        <v>0.14000000000000001</v>
      </c>
      <c r="H790" s="8">
        <f t="shared" si="257"/>
        <v>0</v>
      </c>
      <c r="I790" s="8">
        <f t="shared" si="257"/>
        <v>0</v>
      </c>
      <c r="J790" s="8">
        <f t="shared" si="257"/>
        <v>0</v>
      </c>
      <c r="K790" s="8">
        <f t="shared" si="257"/>
        <v>0</v>
      </c>
    </row>
    <row r="791" spans="2:11" x14ac:dyDescent="0.2">
      <c r="B791" s="116" t="s">
        <v>697</v>
      </c>
      <c r="C791" s="83" t="s">
        <v>343</v>
      </c>
      <c r="D791" s="84" t="s">
        <v>342</v>
      </c>
      <c r="E791" s="24">
        <f>ROUND(G791*I791,3)</f>
        <v>0.13600000000000001</v>
      </c>
      <c r="F791" s="67" t="s">
        <v>411</v>
      </c>
      <c r="G791" s="68">
        <v>0.6</v>
      </c>
      <c r="H791" s="67" t="s">
        <v>412</v>
      </c>
      <c r="I791" s="70">
        <v>0.22700000000000001</v>
      </c>
      <c r="J791" s="69"/>
      <c r="K791" s="69"/>
    </row>
    <row r="792" spans="2:11" x14ac:dyDescent="0.2">
      <c r="B792" s="116"/>
      <c r="C792" s="83" t="s">
        <v>344</v>
      </c>
      <c r="D792" s="84" t="s">
        <v>345</v>
      </c>
      <c r="E792" s="8">
        <f>SUM(F792:K792)</f>
        <v>1.9040000000000001</v>
      </c>
      <c r="F792" s="8">
        <f>+F749*$E$791</f>
        <v>0.54400000000000004</v>
      </c>
      <c r="G792" s="8">
        <f t="shared" ref="G792:K792" si="258">+G749*$E$791</f>
        <v>0.27200000000000002</v>
      </c>
      <c r="H792" s="8">
        <f t="shared" si="258"/>
        <v>0</v>
      </c>
      <c r="I792" s="8">
        <f t="shared" si="258"/>
        <v>1.0880000000000001</v>
      </c>
      <c r="J792" s="8">
        <f t="shared" si="258"/>
        <v>0</v>
      </c>
      <c r="K792" s="8">
        <f t="shared" si="258"/>
        <v>0</v>
      </c>
    </row>
    <row r="793" spans="2:11" x14ac:dyDescent="0.2">
      <c r="B793" s="116" t="s">
        <v>698</v>
      </c>
      <c r="C793" s="83" t="s">
        <v>343</v>
      </c>
      <c r="D793" s="84" t="s">
        <v>342</v>
      </c>
      <c r="E793" s="24">
        <f>ROUND(G793*I793,3)</f>
        <v>0.14000000000000001</v>
      </c>
      <c r="F793" s="67" t="s">
        <v>411</v>
      </c>
      <c r="G793" s="68">
        <v>0.6</v>
      </c>
      <c r="H793" s="67" t="s">
        <v>412</v>
      </c>
      <c r="I793" s="70">
        <v>0.23400000000000001</v>
      </c>
      <c r="J793" s="69"/>
      <c r="K793" s="69"/>
    </row>
    <row r="794" spans="2:11" x14ac:dyDescent="0.2">
      <c r="B794" s="116"/>
      <c r="C794" s="83" t="s">
        <v>344</v>
      </c>
      <c r="D794" s="84" t="s">
        <v>345</v>
      </c>
      <c r="E794" s="8">
        <f>SUM(F794:K794)</f>
        <v>0.14000000000000001</v>
      </c>
      <c r="F794" s="8">
        <f>+F750*$E$793</f>
        <v>0.14000000000000001</v>
      </c>
      <c r="G794" s="8">
        <f t="shared" ref="G794:K794" si="259">+G750*$E$793</f>
        <v>0</v>
      </c>
      <c r="H794" s="8">
        <f t="shared" si="259"/>
        <v>0</v>
      </c>
      <c r="I794" s="8">
        <f t="shared" si="259"/>
        <v>0</v>
      </c>
      <c r="J794" s="8">
        <f t="shared" si="259"/>
        <v>0</v>
      </c>
      <c r="K794" s="8">
        <f t="shared" si="259"/>
        <v>0</v>
      </c>
    </row>
    <row r="795" spans="2:11" hidden="1" x14ac:dyDescent="0.2">
      <c r="B795" s="116" t="s">
        <v>498</v>
      </c>
      <c r="C795" s="83" t="s">
        <v>343</v>
      </c>
      <c r="D795" s="84" t="s">
        <v>342</v>
      </c>
      <c r="E795" s="24">
        <f>ROUND(G795*I795,3)</f>
        <v>0.13600000000000001</v>
      </c>
      <c r="F795" s="67" t="s">
        <v>411</v>
      </c>
      <c r="G795" s="68">
        <v>0.6</v>
      </c>
      <c r="H795" s="67" t="s">
        <v>412</v>
      </c>
      <c r="I795" s="70">
        <v>0.22700000000000001</v>
      </c>
      <c r="J795" s="69"/>
      <c r="K795" s="69"/>
    </row>
    <row r="796" spans="2:11" hidden="1" x14ac:dyDescent="0.2">
      <c r="B796" s="116"/>
      <c r="C796" s="83" t="s">
        <v>344</v>
      </c>
      <c r="D796" s="84" t="s">
        <v>345</v>
      </c>
      <c r="E796" s="8">
        <f>SUM(F796:K796)</f>
        <v>0</v>
      </c>
      <c r="F796" s="8">
        <f>+F751*$E$795</f>
        <v>0</v>
      </c>
      <c r="G796" s="8">
        <f t="shared" ref="G796:I796" si="260">+G751*$E$795</f>
        <v>0</v>
      </c>
      <c r="H796" s="8">
        <f t="shared" si="260"/>
        <v>0</v>
      </c>
      <c r="I796" s="8">
        <f t="shared" si="260"/>
        <v>0</v>
      </c>
      <c r="J796" s="8"/>
      <c r="K796" s="8"/>
    </row>
    <row r="797" spans="2:11" ht="25.2" customHeight="1" x14ac:dyDescent="0.2">
      <c r="B797" s="25" t="s">
        <v>427</v>
      </c>
      <c r="C797" s="25"/>
      <c r="D797" s="26" t="s">
        <v>345</v>
      </c>
      <c r="E797" s="27">
        <f>SUM(F797:K797)</f>
        <v>18.137</v>
      </c>
      <c r="F797" s="27">
        <f>+F776+F778+F780+F782+F784+F786+F788+F790+F792+F794+F796</f>
        <v>11.172000000000001</v>
      </c>
      <c r="G797" s="27">
        <f t="shared" ref="G797:I797" si="261">+G776+G778+G780+G782+G784+G786+G788+G790+G792+G796</f>
        <v>1.093</v>
      </c>
      <c r="H797" s="27">
        <f t="shared" si="261"/>
        <v>0.16600000000000001</v>
      </c>
      <c r="I797" s="27">
        <f t="shared" si="261"/>
        <v>5.7060000000000004</v>
      </c>
      <c r="J797" s="27">
        <f t="shared" ref="J797:K797" si="262">+J776+J778+J780+J782</f>
        <v>0</v>
      </c>
      <c r="K797" s="27">
        <f t="shared" si="262"/>
        <v>0</v>
      </c>
    </row>
    <row r="798" spans="2:11" hidden="1" x14ac:dyDescent="0.2">
      <c r="B798" s="116" t="s">
        <v>428</v>
      </c>
      <c r="C798" s="83" t="s">
        <v>343</v>
      </c>
      <c r="D798" s="84" t="s">
        <v>342</v>
      </c>
      <c r="E798" s="24">
        <f>ROUND(G798*I798,3)</f>
        <v>0.48</v>
      </c>
      <c r="F798" s="67" t="s">
        <v>411</v>
      </c>
      <c r="G798" s="68">
        <v>0.6</v>
      </c>
      <c r="H798" s="67" t="s">
        <v>412</v>
      </c>
      <c r="I798" s="68">
        <v>0.8</v>
      </c>
      <c r="J798" s="69"/>
      <c r="K798" s="69"/>
    </row>
    <row r="799" spans="2:11" hidden="1" x14ac:dyDescent="0.2">
      <c r="B799" s="116"/>
      <c r="C799" s="83" t="s">
        <v>344</v>
      </c>
      <c r="D799" s="84" t="s">
        <v>345</v>
      </c>
      <c r="E799" s="8">
        <f>SUM(F799:K799)</f>
        <v>0</v>
      </c>
      <c r="F799" s="8">
        <f>+F741*$E$798</f>
        <v>0</v>
      </c>
      <c r="G799" s="8">
        <f t="shared" ref="G799:K799" si="263">+G741*$E$798</f>
        <v>0</v>
      </c>
      <c r="H799" s="8">
        <f t="shared" si="263"/>
        <v>0</v>
      </c>
      <c r="I799" s="8">
        <f t="shared" si="263"/>
        <v>0</v>
      </c>
      <c r="J799" s="8">
        <f t="shared" si="263"/>
        <v>0</v>
      </c>
      <c r="K799" s="8">
        <f t="shared" si="263"/>
        <v>0</v>
      </c>
    </row>
    <row r="800" spans="2:11" hidden="1" x14ac:dyDescent="0.2">
      <c r="B800" s="116" t="s">
        <v>429</v>
      </c>
      <c r="C800" s="83" t="s">
        <v>343</v>
      </c>
      <c r="D800" s="84" t="s">
        <v>342</v>
      </c>
      <c r="E800" s="24">
        <f>ROUND(G800*I800,3)</f>
        <v>0.48</v>
      </c>
      <c r="F800" s="67" t="s">
        <v>411</v>
      </c>
      <c r="G800" s="68">
        <v>0.6</v>
      </c>
      <c r="H800" s="67" t="s">
        <v>412</v>
      </c>
      <c r="I800" s="68">
        <v>0.8</v>
      </c>
      <c r="J800" s="69"/>
      <c r="K800" s="69"/>
    </row>
    <row r="801" spans="2:11" hidden="1" x14ac:dyDescent="0.2">
      <c r="B801" s="116"/>
      <c r="C801" s="83" t="s">
        <v>344</v>
      </c>
      <c r="D801" s="84" t="s">
        <v>345</v>
      </c>
      <c r="E801" s="8">
        <f>SUM(F801:K801)</f>
        <v>0</v>
      </c>
      <c r="F801" s="8">
        <f>+F742*$E$800</f>
        <v>0</v>
      </c>
      <c r="G801" s="8">
        <f t="shared" ref="G801:K801" si="264">+G742*$E$800</f>
        <v>0</v>
      </c>
      <c r="H801" s="8">
        <f t="shared" si="264"/>
        <v>0</v>
      </c>
      <c r="I801" s="8">
        <f t="shared" si="264"/>
        <v>0</v>
      </c>
      <c r="J801" s="8">
        <f t="shared" si="264"/>
        <v>0</v>
      </c>
      <c r="K801" s="8">
        <f t="shared" si="264"/>
        <v>0</v>
      </c>
    </row>
    <row r="802" spans="2:11" hidden="1" x14ac:dyDescent="0.2">
      <c r="B802" s="116" t="s">
        <v>492</v>
      </c>
      <c r="C802" s="83" t="s">
        <v>343</v>
      </c>
      <c r="D802" s="84" t="s">
        <v>342</v>
      </c>
      <c r="E802" s="24">
        <f>ROUND(G802*I802,3)</f>
        <v>0.48</v>
      </c>
      <c r="F802" s="67" t="s">
        <v>411</v>
      </c>
      <c r="G802" s="68">
        <v>0.6</v>
      </c>
      <c r="H802" s="67" t="s">
        <v>412</v>
      </c>
      <c r="I802" s="68">
        <v>0.8</v>
      </c>
      <c r="J802" s="69"/>
      <c r="K802" s="69"/>
    </row>
    <row r="803" spans="2:11" hidden="1" x14ac:dyDescent="0.2">
      <c r="B803" s="116"/>
      <c r="C803" s="83" t="s">
        <v>344</v>
      </c>
      <c r="D803" s="84" t="s">
        <v>345</v>
      </c>
      <c r="E803" s="8">
        <f>SUM(F803:K803)</f>
        <v>0</v>
      </c>
      <c r="F803" s="8">
        <f>+F743*$E$802</f>
        <v>0</v>
      </c>
      <c r="G803" s="8">
        <f t="shared" ref="G803:K803" si="265">+G743*$E$802</f>
        <v>0</v>
      </c>
      <c r="H803" s="8">
        <f t="shared" si="265"/>
        <v>0</v>
      </c>
      <c r="I803" s="8">
        <f t="shared" si="265"/>
        <v>0</v>
      </c>
      <c r="J803" s="8">
        <f t="shared" si="265"/>
        <v>0</v>
      </c>
      <c r="K803" s="8">
        <f t="shared" si="265"/>
        <v>0</v>
      </c>
    </row>
    <row r="804" spans="2:11" hidden="1" x14ac:dyDescent="0.2">
      <c r="B804" s="116" t="s">
        <v>428</v>
      </c>
      <c r="C804" s="83" t="s">
        <v>343</v>
      </c>
      <c r="D804" s="84" t="s">
        <v>342</v>
      </c>
      <c r="E804" s="24">
        <f>ROUND(G804*I804,3)</f>
        <v>0</v>
      </c>
      <c r="F804" s="67" t="s">
        <v>411</v>
      </c>
      <c r="G804" s="68">
        <v>0.6</v>
      </c>
      <c r="H804" s="67" t="s">
        <v>412</v>
      </c>
      <c r="I804" s="68">
        <v>0</v>
      </c>
      <c r="J804" s="69"/>
      <c r="K804" s="69"/>
    </row>
    <row r="805" spans="2:11" hidden="1" x14ac:dyDescent="0.2">
      <c r="B805" s="116"/>
      <c r="C805" s="83" t="s">
        <v>344</v>
      </c>
      <c r="D805" s="84" t="s">
        <v>345</v>
      </c>
      <c r="E805" s="8">
        <f>SUM(F805:K805)</f>
        <v>0</v>
      </c>
      <c r="F805" s="8">
        <f>+F744*$E$804</f>
        <v>0</v>
      </c>
      <c r="G805" s="8">
        <f t="shared" ref="G805:K805" si="266">+G744*$E$804</f>
        <v>0</v>
      </c>
      <c r="H805" s="8">
        <f t="shared" si="266"/>
        <v>0</v>
      </c>
      <c r="I805" s="8">
        <f t="shared" si="266"/>
        <v>0</v>
      </c>
      <c r="J805" s="8">
        <f t="shared" si="266"/>
        <v>0</v>
      </c>
      <c r="K805" s="8">
        <f t="shared" si="266"/>
        <v>0</v>
      </c>
    </row>
    <row r="806" spans="2:11" hidden="1" x14ac:dyDescent="0.2">
      <c r="B806" s="116" t="s">
        <v>429</v>
      </c>
      <c r="C806" s="83" t="s">
        <v>343</v>
      </c>
      <c r="D806" s="84" t="s">
        <v>342</v>
      </c>
      <c r="E806" s="24">
        <f>ROUND(G806*I806,3)</f>
        <v>0</v>
      </c>
      <c r="F806" s="67" t="s">
        <v>411</v>
      </c>
      <c r="G806" s="68">
        <v>0.6</v>
      </c>
      <c r="H806" s="67" t="s">
        <v>412</v>
      </c>
      <c r="I806" s="68">
        <v>0</v>
      </c>
      <c r="J806" s="69"/>
      <c r="K806" s="69"/>
    </row>
    <row r="807" spans="2:11" hidden="1" x14ac:dyDescent="0.2">
      <c r="B807" s="116"/>
      <c r="C807" s="83" t="s">
        <v>344</v>
      </c>
      <c r="D807" s="84" t="s">
        <v>345</v>
      </c>
      <c r="E807" s="8">
        <f>SUM(F807:K807)</f>
        <v>0</v>
      </c>
      <c r="F807" s="8">
        <f>+F745*$E$806</f>
        <v>0</v>
      </c>
      <c r="G807" s="8">
        <f t="shared" ref="G807:K807" si="267">+G745*$E$806</f>
        <v>0</v>
      </c>
      <c r="H807" s="8">
        <f t="shared" si="267"/>
        <v>0</v>
      </c>
      <c r="I807" s="8">
        <f t="shared" si="267"/>
        <v>0</v>
      </c>
      <c r="J807" s="8">
        <f t="shared" si="267"/>
        <v>0</v>
      </c>
      <c r="K807" s="8">
        <f t="shared" si="267"/>
        <v>0</v>
      </c>
    </row>
    <row r="808" spans="2:11" hidden="1" x14ac:dyDescent="0.2">
      <c r="B808" s="116" t="s">
        <v>492</v>
      </c>
      <c r="C808" s="83" t="s">
        <v>343</v>
      </c>
      <c r="D808" s="84" t="s">
        <v>342</v>
      </c>
      <c r="E808" s="24">
        <f>ROUND(G808*I808,3)</f>
        <v>0</v>
      </c>
      <c r="F808" s="67" t="s">
        <v>411</v>
      </c>
      <c r="G808" s="68">
        <v>0.6</v>
      </c>
      <c r="H808" s="67" t="s">
        <v>412</v>
      </c>
      <c r="I808" s="68">
        <v>0</v>
      </c>
      <c r="J808" s="69"/>
      <c r="K808" s="69"/>
    </row>
    <row r="809" spans="2:11" hidden="1" x14ac:dyDescent="0.2">
      <c r="B809" s="116"/>
      <c r="C809" s="83" t="s">
        <v>344</v>
      </c>
      <c r="D809" s="84" t="s">
        <v>345</v>
      </c>
      <c r="E809" s="8">
        <f>SUM(F809:K809)</f>
        <v>0</v>
      </c>
      <c r="F809" s="8">
        <f>+F746*$E$808</f>
        <v>0</v>
      </c>
      <c r="G809" s="8">
        <f t="shared" ref="G809:K809" si="268">+G746*$E$808</f>
        <v>0</v>
      </c>
      <c r="H809" s="8">
        <f t="shared" si="268"/>
        <v>0</v>
      </c>
      <c r="I809" s="8">
        <f t="shared" si="268"/>
        <v>0</v>
      </c>
      <c r="J809" s="8">
        <f t="shared" si="268"/>
        <v>0</v>
      </c>
      <c r="K809" s="8">
        <f t="shared" si="268"/>
        <v>0</v>
      </c>
    </row>
    <row r="810" spans="2:11" hidden="1" x14ac:dyDescent="0.2">
      <c r="B810" s="116" t="s">
        <v>499</v>
      </c>
      <c r="C810" s="83" t="s">
        <v>343</v>
      </c>
      <c r="D810" s="84" t="s">
        <v>342</v>
      </c>
      <c r="E810" s="24">
        <f>ROUND(G810*I810,3)</f>
        <v>0</v>
      </c>
      <c r="F810" s="67" t="s">
        <v>411</v>
      </c>
      <c r="G810" s="68">
        <v>0.6</v>
      </c>
      <c r="H810" s="67" t="s">
        <v>412</v>
      </c>
      <c r="I810" s="68">
        <v>0</v>
      </c>
      <c r="J810" s="69"/>
      <c r="K810" s="69"/>
    </row>
    <row r="811" spans="2:11" hidden="1" x14ac:dyDescent="0.2">
      <c r="B811" s="116"/>
      <c r="C811" s="83" t="s">
        <v>344</v>
      </c>
      <c r="D811" s="84" t="s">
        <v>345</v>
      </c>
      <c r="E811" s="8">
        <f>SUM(F811:K811)</f>
        <v>0</v>
      </c>
      <c r="F811" s="8">
        <f>+F747*$E$810</f>
        <v>0</v>
      </c>
      <c r="G811" s="8">
        <f t="shared" ref="G811:K811" si="269">+G747*$E$810</f>
        <v>0</v>
      </c>
      <c r="H811" s="8">
        <f t="shared" si="269"/>
        <v>0</v>
      </c>
      <c r="I811" s="8">
        <f t="shared" si="269"/>
        <v>0</v>
      </c>
      <c r="J811" s="8">
        <f t="shared" si="269"/>
        <v>0</v>
      </c>
      <c r="K811" s="8">
        <f t="shared" si="269"/>
        <v>0</v>
      </c>
    </row>
    <row r="812" spans="2:11" hidden="1" x14ac:dyDescent="0.2">
      <c r="B812" s="116" t="s">
        <v>554</v>
      </c>
      <c r="C812" s="83" t="s">
        <v>343</v>
      </c>
      <c r="D812" s="84" t="s">
        <v>342</v>
      </c>
      <c r="E812" s="24">
        <f>ROUND(G812*I812,3)</f>
        <v>0</v>
      </c>
      <c r="F812" s="67" t="s">
        <v>411</v>
      </c>
      <c r="G812" s="68">
        <v>0.6</v>
      </c>
      <c r="H812" s="67" t="s">
        <v>412</v>
      </c>
      <c r="I812" s="68">
        <v>0</v>
      </c>
      <c r="J812" s="69"/>
      <c r="K812" s="69"/>
    </row>
    <row r="813" spans="2:11" hidden="1" x14ac:dyDescent="0.2">
      <c r="B813" s="116"/>
      <c r="C813" s="83" t="s">
        <v>344</v>
      </c>
      <c r="D813" s="84" t="s">
        <v>345</v>
      </c>
      <c r="E813" s="8">
        <f>SUM(F813:K813)</f>
        <v>0</v>
      </c>
      <c r="F813" s="8">
        <f>+F748*$E$812</f>
        <v>0</v>
      </c>
      <c r="G813" s="8">
        <f t="shared" ref="G813:K813" si="270">+G748*$E$812</f>
        <v>0</v>
      </c>
      <c r="H813" s="8">
        <f t="shared" si="270"/>
        <v>0</v>
      </c>
      <c r="I813" s="8">
        <f t="shared" si="270"/>
        <v>0</v>
      </c>
      <c r="J813" s="8">
        <f t="shared" si="270"/>
        <v>0</v>
      </c>
      <c r="K813" s="8">
        <f t="shared" si="270"/>
        <v>0</v>
      </c>
    </row>
    <row r="814" spans="2:11" hidden="1" x14ac:dyDescent="0.2">
      <c r="B814" s="116" t="s">
        <v>555</v>
      </c>
      <c r="C814" s="83" t="s">
        <v>343</v>
      </c>
      <c r="D814" s="84" t="s">
        <v>342</v>
      </c>
      <c r="E814" s="24">
        <f>ROUND(G814*I814,3)</f>
        <v>0</v>
      </c>
      <c r="F814" s="67" t="s">
        <v>411</v>
      </c>
      <c r="G814" s="68">
        <v>0.6</v>
      </c>
      <c r="H814" s="67" t="s">
        <v>412</v>
      </c>
      <c r="I814" s="68">
        <v>0</v>
      </c>
      <c r="J814" s="69"/>
      <c r="K814" s="69"/>
    </row>
    <row r="815" spans="2:11" hidden="1" x14ac:dyDescent="0.2">
      <c r="B815" s="116"/>
      <c r="C815" s="83" t="s">
        <v>344</v>
      </c>
      <c r="D815" s="84" t="s">
        <v>345</v>
      </c>
      <c r="E815" s="8">
        <f>SUM(F815:K815)</f>
        <v>0</v>
      </c>
      <c r="F815" s="8">
        <f>+F749*$E$814</f>
        <v>0</v>
      </c>
      <c r="G815" s="8">
        <f t="shared" ref="G815:K815" si="271">+G749*$E$814</f>
        <v>0</v>
      </c>
      <c r="H815" s="8">
        <f t="shared" si="271"/>
        <v>0</v>
      </c>
      <c r="I815" s="8">
        <f t="shared" si="271"/>
        <v>0</v>
      </c>
      <c r="J815" s="8">
        <f t="shared" si="271"/>
        <v>0</v>
      </c>
      <c r="K815" s="8">
        <f t="shared" si="271"/>
        <v>0</v>
      </c>
    </row>
    <row r="816" spans="2:11" hidden="1" x14ac:dyDescent="0.2">
      <c r="B816" s="116" t="s">
        <v>587</v>
      </c>
      <c r="C816" s="83" t="s">
        <v>343</v>
      </c>
      <c r="D816" s="84" t="s">
        <v>342</v>
      </c>
      <c r="E816" s="24">
        <f>ROUND(G816*I816,3)</f>
        <v>0</v>
      </c>
      <c r="F816" s="67" t="s">
        <v>411</v>
      </c>
      <c r="G816" s="68">
        <v>0.6</v>
      </c>
      <c r="H816" s="67" t="s">
        <v>412</v>
      </c>
      <c r="I816" s="68">
        <v>0</v>
      </c>
      <c r="J816" s="69"/>
      <c r="K816" s="69"/>
    </row>
    <row r="817" spans="2:11" hidden="1" x14ac:dyDescent="0.2">
      <c r="B817" s="116"/>
      <c r="C817" s="83" t="s">
        <v>344</v>
      </c>
      <c r="D817" s="84" t="s">
        <v>345</v>
      </c>
      <c r="E817" s="8">
        <f>SUM(F817:K817)</f>
        <v>0</v>
      </c>
      <c r="F817" s="8">
        <f>+F750*$E$816</f>
        <v>0</v>
      </c>
      <c r="G817" s="8">
        <f t="shared" ref="G817:K817" si="272">+G750*$E$816</f>
        <v>0</v>
      </c>
      <c r="H817" s="8">
        <f t="shared" si="272"/>
        <v>0</v>
      </c>
      <c r="I817" s="8">
        <f t="shared" si="272"/>
        <v>0</v>
      </c>
      <c r="J817" s="8">
        <f t="shared" si="272"/>
        <v>0</v>
      </c>
      <c r="K817" s="8">
        <f t="shared" si="272"/>
        <v>0</v>
      </c>
    </row>
    <row r="818" spans="2:11" ht="25.95" hidden="1" customHeight="1" x14ac:dyDescent="0.2">
      <c r="B818" s="25" t="s">
        <v>430</v>
      </c>
      <c r="C818" s="25"/>
      <c r="D818" s="26" t="s">
        <v>345</v>
      </c>
      <c r="E818" s="27">
        <f>SUM(F818:K818)</f>
        <v>0</v>
      </c>
      <c r="F818" s="27">
        <f>+F799+F801+F803+F805+F807+F809+F811+F813+F815+F817</f>
        <v>0</v>
      </c>
      <c r="G818" s="27">
        <f t="shared" ref="G818:K818" si="273">+G799+G801+G803+G805+G807+G809+G811+G813+G815</f>
        <v>0</v>
      </c>
      <c r="H818" s="27">
        <f t="shared" si="273"/>
        <v>0</v>
      </c>
      <c r="I818" s="27">
        <f t="shared" si="273"/>
        <v>0</v>
      </c>
      <c r="J818" s="27">
        <f t="shared" si="273"/>
        <v>0</v>
      </c>
      <c r="K818" s="27">
        <f t="shared" si="273"/>
        <v>0</v>
      </c>
    </row>
    <row r="819" spans="2:11" x14ac:dyDescent="0.2">
      <c r="B819" s="116" t="s">
        <v>701</v>
      </c>
      <c r="C819" s="83" t="s">
        <v>343</v>
      </c>
      <c r="D819" s="84" t="s">
        <v>342</v>
      </c>
      <c r="E819" s="24">
        <f>ROUND(G819*I819,3)</f>
        <v>0.192</v>
      </c>
      <c r="F819" s="67" t="s">
        <v>411</v>
      </c>
      <c r="G819" s="68">
        <v>0.6</v>
      </c>
      <c r="H819" s="67" t="s">
        <v>412</v>
      </c>
      <c r="I819" s="68">
        <v>0.32</v>
      </c>
      <c r="J819" s="69"/>
      <c r="K819" s="69"/>
    </row>
    <row r="820" spans="2:11" x14ac:dyDescent="0.2">
      <c r="B820" s="116"/>
      <c r="C820" s="83" t="s">
        <v>344</v>
      </c>
      <c r="D820" s="84" t="s">
        <v>345</v>
      </c>
      <c r="E820" s="8">
        <f>SUM(F820:K820)</f>
        <v>18.048000000000002</v>
      </c>
      <c r="F820" s="8">
        <f>+F744*$E$819+F745*$E$819+F746*$E$819</f>
        <v>11.904</v>
      </c>
      <c r="G820" s="8">
        <f t="shared" ref="G820:K820" si="274">+G744*$E$819+G745*$E$819+G746*$E$819</f>
        <v>0.76800000000000002</v>
      </c>
      <c r="H820" s="8">
        <f t="shared" si="274"/>
        <v>0.192</v>
      </c>
      <c r="I820" s="8">
        <f t="shared" si="274"/>
        <v>5.1840000000000002</v>
      </c>
      <c r="J820" s="8">
        <f t="shared" si="274"/>
        <v>0</v>
      </c>
      <c r="K820" s="8">
        <f t="shared" si="274"/>
        <v>0</v>
      </c>
    </row>
    <row r="821" spans="2:11" hidden="1" x14ac:dyDescent="0.2">
      <c r="B821" s="116" t="s">
        <v>431</v>
      </c>
      <c r="C821" s="83" t="s">
        <v>343</v>
      </c>
      <c r="D821" s="84" t="s">
        <v>342</v>
      </c>
      <c r="E821" s="24">
        <f>ROUND(G821*I821,3)</f>
        <v>0.10199999999999999</v>
      </c>
      <c r="F821" s="67" t="s">
        <v>411</v>
      </c>
      <c r="G821" s="68">
        <v>0.6</v>
      </c>
      <c r="H821" s="67" t="s">
        <v>412</v>
      </c>
      <c r="I821" s="68">
        <v>0.17</v>
      </c>
      <c r="J821" s="69"/>
      <c r="K821" s="69"/>
    </row>
    <row r="822" spans="2:11" hidden="1" x14ac:dyDescent="0.2">
      <c r="B822" s="116"/>
      <c r="C822" s="83" t="s">
        <v>344</v>
      </c>
      <c r="D822" s="84" t="s">
        <v>345</v>
      </c>
      <c r="E822" s="8">
        <f>SUM(F822:K822)</f>
        <v>0</v>
      </c>
      <c r="F822" s="8">
        <f t="shared" ref="F822:K822" si="275">+F740*$E$821</f>
        <v>0</v>
      </c>
      <c r="G822" s="8">
        <f t="shared" si="275"/>
        <v>0</v>
      </c>
      <c r="H822" s="8">
        <f t="shared" si="275"/>
        <v>0</v>
      </c>
      <c r="I822" s="8">
        <f t="shared" si="275"/>
        <v>0</v>
      </c>
      <c r="J822" s="8">
        <f t="shared" si="275"/>
        <v>0</v>
      </c>
      <c r="K822" s="8">
        <f t="shared" si="275"/>
        <v>0</v>
      </c>
    </row>
    <row r="823" spans="2:11" x14ac:dyDescent="0.2">
      <c r="B823" s="116" t="s">
        <v>700</v>
      </c>
      <c r="C823" s="83" t="s">
        <v>343</v>
      </c>
      <c r="D823" s="84" t="s">
        <v>342</v>
      </c>
      <c r="E823" s="24">
        <f>ROUND(G823*I823,3)</f>
        <v>0.108</v>
      </c>
      <c r="F823" s="67" t="s">
        <v>411</v>
      </c>
      <c r="G823" s="68">
        <v>0.6</v>
      </c>
      <c r="H823" s="67" t="s">
        <v>412</v>
      </c>
      <c r="I823" s="68">
        <v>0.18</v>
      </c>
      <c r="J823" s="69"/>
      <c r="K823" s="69"/>
    </row>
    <row r="824" spans="2:11" x14ac:dyDescent="0.2">
      <c r="B824" s="116"/>
      <c r="C824" s="83" t="s">
        <v>344</v>
      </c>
      <c r="D824" s="84" t="s">
        <v>345</v>
      </c>
      <c r="E824" s="8">
        <f>SUM(F824:K824)</f>
        <v>0.216</v>
      </c>
      <c r="F824" s="8">
        <f>+F747*$E$823+F748*$E$823</f>
        <v>0</v>
      </c>
      <c r="G824" s="8">
        <f t="shared" ref="G824:K824" si="276">+G747*$E$823+G748*$E$823</f>
        <v>0.108</v>
      </c>
      <c r="H824" s="8">
        <f t="shared" si="276"/>
        <v>0</v>
      </c>
      <c r="I824" s="8">
        <f t="shared" si="276"/>
        <v>0.108</v>
      </c>
      <c r="J824" s="8">
        <f t="shared" si="276"/>
        <v>0</v>
      </c>
      <c r="K824" s="8">
        <f t="shared" si="276"/>
        <v>0</v>
      </c>
    </row>
    <row r="825" spans="2:11" x14ac:dyDescent="0.2">
      <c r="B825" s="116" t="s">
        <v>699</v>
      </c>
      <c r="C825" s="83" t="s">
        <v>343</v>
      </c>
      <c r="D825" s="84" t="s">
        <v>342</v>
      </c>
      <c r="E825" s="24">
        <f>ROUND(G825*I825,3)</f>
        <v>0.3</v>
      </c>
      <c r="F825" s="67" t="s">
        <v>411</v>
      </c>
      <c r="G825" s="68">
        <v>0.6</v>
      </c>
      <c r="H825" s="67" t="s">
        <v>412</v>
      </c>
      <c r="I825" s="68">
        <v>0.5</v>
      </c>
      <c r="J825" s="69"/>
      <c r="K825" s="69"/>
    </row>
    <row r="826" spans="2:11" x14ac:dyDescent="0.2">
      <c r="B826" s="116"/>
      <c r="C826" s="83" t="s">
        <v>344</v>
      </c>
      <c r="D826" s="84" t="s">
        <v>345</v>
      </c>
      <c r="E826" s="8">
        <f>SUM(F826:K826)</f>
        <v>4.5</v>
      </c>
      <c r="F826" s="8">
        <f>+F749*$E$825+F750*$E$825</f>
        <v>1.5</v>
      </c>
      <c r="G826" s="8">
        <f t="shared" ref="G826:K826" si="277">+G749*$E$825+G750*$E$825</f>
        <v>0.6</v>
      </c>
      <c r="H826" s="8">
        <f t="shared" si="277"/>
        <v>0</v>
      </c>
      <c r="I826" s="8">
        <f t="shared" si="277"/>
        <v>2.4</v>
      </c>
      <c r="J826" s="8">
        <f t="shared" si="277"/>
        <v>0</v>
      </c>
      <c r="K826" s="8">
        <f t="shared" si="277"/>
        <v>0</v>
      </c>
    </row>
    <row r="827" spans="2:11" ht="25.2" customHeight="1" x14ac:dyDescent="0.2">
      <c r="B827" s="25" t="s">
        <v>432</v>
      </c>
      <c r="C827" s="25"/>
      <c r="D827" s="26" t="s">
        <v>345</v>
      </c>
      <c r="E827" s="27">
        <f>SUM(F827:K827)</f>
        <v>22.763999999999999</v>
      </c>
      <c r="F827" s="27">
        <f>+F820+F822+F824+F826</f>
        <v>13.404</v>
      </c>
      <c r="G827" s="27">
        <f t="shared" ref="G827:K827" si="278">+G820+G822+G824+G826</f>
        <v>1.476</v>
      </c>
      <c r="H827" s="27">
        <f t="shared" si="278"/>
        <v>0.192</v>
      </c>
      <c r="I827" s="27">
        <f t="shared" si="278"/>
        <v>7.6920000000000002</v>
      </c>
      <c r="J827" s="27">
        <f t="shared" si="278"/>
        <v>0</v>
      </c>
      <c r="K827" s="27">
        <f t="shared" si="278"/>
        <v>0</v>
      </c>
    </row>
    <row r="828" spans="2:11" ht="23.4" customHeight="1" x14ac:dyDescent="0.2">
      <c r="B828" s="25" t="s">
        <v>346</v>
      </c>
      <c r="C828" s="25" t="s">
        <v>517</v>
      </c>
      <c r="D828" s="26" t="s">
        <v>345</v>
      </c>
      <c r="E828" s="27">
        <f>SUM(F828:K828)</f>
        <v>34.603666666666669</v>
      </c>
      <c r="F828" s="28">
        <f>+F774-F827/0.9</f>
        <v>21.958666666666666</v>
      </c>
      <c r="G828" s="28">
        <f t="shared" ref="G828:K828" si="279">+G774-G827/0.9</f>
        <v>1.913</v>
      </c>
      <c r="H828" s="28">
        <f t="shared" si="279"/>
        <v>0.34266666666666673</v>
      </c>
      <c r="I828" s="28">
        <f t="shared" si="279"/>
        <v>10.389333333333333</v>
      </c>
      <c r="J828" s="28">
        <f t="shared" si="279"/>
        <v>0</v>
      </c>
      <c r="K828" s="28">
        <f t="shared" si="279"/>
        <v>0</v>
      </c>
    </row>
    <row r="829" spans="2:11" ht="12" customHeight="1" x14ac:dyDescent="0.2">
      <c r="B829" s="5" t="s">
        <v>347</v>
      </c>
      <c r="C829" s="5"/>
      <c r="D829" s="11"/>
      <c r="E829" s="7"/>
      <c r="F829" s="7"/>
      <c r="G829" s="7"/>
      <c r="H829" s="7"/>
      <c r="I829" s="7"/>
      <c r="J829" s="7"/>
      <c r="K829" s="7"/>
    </row>
    <row r="830" spans="2:11" ht="12" customHeight="1" x14ac:dyDescent="0.2">
      <c r="B830" s="12" t="s">
        <v>152</v>
      </c>
      <c r="C830" s="12"/>
      <c r="D830" s="13"/>
      <c r="E830" s="14"/>
      <c r="F830" s="14"/>
      <c r="G830" s="14"/>
      <c r="H830" s="14"/>
      <c r="I830" s="14"/>
      <c r="J830" s="14"/>
      <c r="K830" s="14"/>
    </row>
    <row r="831" spans="2:11" ht="12" customHeight="1" x14ac:dyDescent="0.2">
      <c r="B831" s="116" t="s">
        <v>669</v>
      </c>
      <c r="C831" s="83" t="s">
        <v>394</v>
      </c>
      <c r="D831" s="84" t="s">
        <v>326</v>
      </c>
      <c r="E831" s="39">
        <v>0.04</v>
      </c>
      <c r="F831" s="71"/>
      <c r="G831" s="69"/>
      <c r="H831" s="69"/>
      <c r="I831" s="69"/>
      <c r="J831" s="69"/>
      <c r="K831" s="69"/>
    </row>
    <row r="832" spans="2:11" ht="12" customHeight="1" x14ac:dyDescent="0.2">
      <c r="B832" s="116"/>
      <c r="C832" s="83" t="s">
        <v>349</v>
      </c>
      <c r="D832" s="84" t="s">
        <v>326</v>
      </c>
      <c r="E832" s="48">
        <f>SUM(F832:K832)</f>
        <v>518.4</v>
      </c>
      <c r="F832" s="47">
        <f>F664+F665+F666+F744+F745+F746</f>
        <v>203.60000000000002</v>
      </c>
      <c r="G832" s="47">
        <f t="shared" ref="G832" si="280">G664+G665+G666+G744+G745+G746</f>
        <v>150.30000000000001</v>
      </c>
      <c r="H832" s="47">
        <f>H664+H665+H666+H744+H745+H746</f>
        <v>79.599999999999994</v>
      </c>
      <c r="I832" s="47">
        <f>I664+I665+I666+I744+I745+I746</f>
        <v>84.9</v>
      </c>
      <c r="J832" s="47"/>
      <c r="K832" s="47"/>
    </row>
    <row r="833" spans="2:11" ht="12" customHeight="1" x14ac:dyDescent="0.2">
      <c r="B833" s="116" t="s">
        <v>672</v>
      </c>
      <c r="C833" s="83" t="s">
        <v>601</v>
      </c>
      <c r="D833" s="84" t="s">
        <v>326</v>
      </c>
      <c r="E833" s="39">
        <v>0.12</v>
      </c>
      <c r="F833" s="71"/>
      <c r="G833" s="69"/>
      <c r="H833" s="69"/>
      <c r="I833" s="69"/>
      <c r="J833" s="69"/>
      <c r="K833" s="69"/>
    </row>
    <row r="834" spans="2:11" ht="12" customHeight="1" x14ac:dyDescent="0.2">
      <c r="B834" s="116"/>
      <c r="C834" s="83" t="s">
        <v>349</v>
      </c>
      <c r="D834" s="84" t="s">
        <v>326</v>
      </c>
      <c r="E834" s="48">
        <f>SUM(F834:K834)</f>
        <v>2</v>
      </c>
      <c r="F834" s="47">
        <f>F747+F748</f>
        <v>0</v>
      </c>
      <c r="G834" s="47">
        <f>G747+G748</f>
        <v>1</v>
      </c>
      <c r="H834" s="47">
        <f t="shared" ref="H834" si="281">H747+H748</f>
        <v>0</v>
      </c>
      <c r="I834" s="47">
        <f>I747+I748</f>
        <v>1</v>
      </c>
      <c r="J834" s="47"/>
      <c r="K834" s="47"/>
    </row>
    <row r="835" spans="2:11" ht="12" hidden="1" customHeight="1" x14ac:dyDescent="0.2">
      <c r="B835" s="116" t="s">
        <v>622</v>
      </c>
      <c r="C835" s="89" t="s">
        <v>394</v>
      </c>
      <c r="D835" s="84" t="s">
        <v>326</v>
      </c>
      <c r="E835" s="39"/>
      <c r="F835" s="71"/>
      <c r="G835" s="69"/>
      <c r="H835" s="69"/>
      <c r="I835" s="69"/>
      <c r="J835" s="69"/>
      <c r="K835" s="69"/>
    </row>
    <row r="836" spans="2:11" ht="12" hidden="1" customHeight="1" x14ac:dyDescent="0.2">
      <c r="B836" s="116"/>
      <c r="C836" s="83" t="s">
        <v>349</v>
      </c>
      <c r="D836" s="84" t="s">
        <v>326</v>
      </c>
      <c r="E836" s="48">
        <f>SUM(F836:K836)</f>
        <v>0</v>
      </c>
      <c r="F836" s="47"/>
      <c r="G836" s="21"/>
      <c r="H836" s="21"/>
      <c r="I836" s="21"/>
      <c r="J836" s="17"/>
      <c r="K836" s="17"/>
    </row>
    <row r="837" spans="2:11" ht="12" hidden="1" customHeight="1" x14ac:dyDescent="0.2">
      <c r="B837" s="116" t="s">
        <v>617</v>
      </c>
      <c r="C837" s="89" t="s">
        <v>601</v>
      </c>
      <c r="D837" s="84" t="s">
        <v>326</v>
      </c>
      <c r="E837" s="39"/>
      <c r="F837" s="71"/>
      <c r="G837" s="69"/>
      <c r="H837" s="69"/>
      <c r="I837" s="69"/>
      <c r="J837" s="69"/>
      <c r="K837" s="69"/>
    </row>
    <row r="838" spans="2:11" ht="12" hidden="1" customHeight="1" x14ac:dyDescent="0.2">
      <c r="B838" s="116"/>
      <c r="C838" s="83" t="s">
        <v>349</v>
      </c>
      <c r="D838" s="84" t="s">
        <v>326</v>
      </c>
      <c r="E838" s="48">
        <f>SUM(F838:K838)</f>
        <v>0</v>
      </c>
      <c r="F838" s="47"/>
      <c r="G838" s="21"/>
      <c r="H838" s="21"/>
      <c r="I838" s="21"/>
      <c r="J838" s="17"/>
      <c r="K838" s="17"/>
    </row>
    <row r="839" spans="2:11" ht="12" hidden="1" customHeight="1" x14ac:dyDescent="0.2">
      <c r="B839" s="116" t="s">
        <v>588</v>
      </c>
      <c r="C839" s="83" t="s">
        <v>394</v>
      </c>
      <c r="D839" s="84" t="s">
        <v>326</v>
      </c>
      <c r="E839" s="39"/>
      <c r="F839" s="71"/>
      <c r="G839" s="69"/>
      <c r="H839" s="69"/>
      <c r="I839" s="69"/>
      <c r="J839" s="69"/>
      <c r="K839" s="69"/>
    </row>
    <row r="840" spans="2:11" ht="12" hidden="1" customHeight="1" x14ac:dyDescent="0.2">
      <c r="B840" s="116"/>
      <c r="C840" s="83" t="s">
        <v>349</v>
      </c>
      <c r="D840" s="84" t="s">
        <v>326</v>
      </c>
      <c r="E840" s="48">
        <f>SUM(F840:K840)</f>
        <v>0</v>
      </c>
      <c r="F840" s="47"/>
      <c r="G840" s="21"/>
      <c r="H840" s="21"/>
      <c r="I840" s="21"/>
      <c r="J840" s="17"/>
      <c r="K840" s="17"/>
    </row>
    <row r="841" spans="2:11" ht="12" hidden="1" customHeight="1" x14ac:dyDescent="0.2">
      <c r="B841" s="128" t="s">
        <v>589</v>
      </c>
      <c r="C841" s="83" t="s">
        <v>394</v>
      </c>
      <c r="D841" s="84" t="s">
        <v>326</v>
      </c>
      <c r="E841" s="39"/>
      <c r="F841" s="71"/>
      <c r="G841" s="69"/>
      <c r="H841" s="69"/>
      <c r="I841" s="69"/>
      <c r="J841" s="69"/>
      <c r="K841" s="69"/>
    </row>
    <row r="842" spans="2:11" hidden="1" x14ac:dyDescent="0.2">
      <c r="B842" s="129"/>
      <c r="C842" s="83" t="s">
        <v>349</v>
      </c>
      <c r="D842" s="84" t="s">
        <v>326</v>
      </c>
      <c r="E842" s="48">
        <f>SUM(F842:K842)</f>
        <v>0</v>
      </c>
      <c r="F842" s="47"/>
      <c r="G842" s="21"/>
      <c r="H842" s="21"/>
      <c r="I842" s="21"/>
      <c r="J842" s="21"/>
      <c r="K842" s="21"/>
    </row>
    <row r="843" spans="2:11" ht="12" hidden="1" customHeight="1" x14ac:dyDescent="0.2">
      <c r="B843" s="128" t="s">
        <v>590</v>
      </c>
      <c r="C843" s="83" t="s">
        <v>394</v>
      </c>
      <c r="D843" s="84" t="s">
        <v>326</v>
      </c>
      <c r="E843" s="39"/>
      <c r="F843" s="71"/>
      <c r="G843" s="69"/>
      <c r="H843" s="69"/>
      <c r="I843" s="69"/>
      <c r="J843" s="69"/>
      <c r="K843" s="69"/>
    </row>
    <row r="844" spans="2:11" hidden="1" x14ac:dyDescent="0.2">
      <c r="B844" s="129"/>
      <c r="C844" s="83" t="s">
        <v>349</v>
      </c>
      <c r="D844" s="84" t="s">
        <v>326</v>
      </c>
      <c r="E844" s="48">
        <f t="shared" ref="E844:E858" si="282">SUM(F844:K844)</f>
        <v>0</v>
      </c>
      <c r="F844" s="47"/>
      <c r="G844" s="21"/>
      <c r="H844" s="21"/>
      <c r="I844" s="21"/>
      <c r="J844" s="21"/>
      <c r="K844" s="21"/>
    </row>
    <row r="845" spans="2:11" x14ac:dyDescent="0.2">
      <c r="B845" s="83" t="s">
        <v>390</v>
      </c>
      <c r="C845" s="83" t="s">
        <v>633</v>
      </c>
      <c r="D845" s="84" t="s">
        <v>326</v>
      </c>
      <c r="E845" s="48">
        <f t="shared" si="282"/>
        <v>1036.8</v>
      </c>
      <c r="F845" s="48">
        <f>F832*2</f>
        <v>407.20000000000005</v>
      </c>
      <c r="G845" s="48">
        <f>G832*2</f>
        <v>300.60000000000002</v>
      </c>
      <c r="H845" s="48">
        <f t="shared" ref="H845:K845" si="283">H832*2</f>
        <v>159.19999999999999</v>
      </c>
      <c r="I845" s="48">
        <f t="shared" si="283"/>
        <v>169.8</v>
      </c>
      <c r="J845" s="48">
        <f t="shared" si="283"/>
        <v>0</v>
      </c>
      <c r="K845" s="48">
        <f t="shared" si="283"/>
        <v>0</v>
      </c>
    </row>
    <row r="846" spans="2:11" x14ac:dyDescent="0.2">
      <c r="B846" s="83" t="s">
        <v>391</v>
      </c>
      <c r="C846" s="106" t="s">
        <v>624</v>
      </c>
      <c r="D846" s="84" t="s">
        <v>326</v>
      </c>
      <c r="E846" s="48">
        <f t="shared" si="282"/>
        <v>4</v>
      </c>
      <c r="F846" s="48">
        <f t="shared" ref="F846:H846" si="284">F834*2</f>
        <v>0</v>
      </c>
      <c r="G846" s="48">
        <f t="shared" si="284"/>
        <v>2</v>
      </c>
      <c r="H846" s="48">
        <f t="shared" si="284"/>
        <v>0</v>
      </c>
      <c r="I846" s="48">
        <f>I834*2</f>
        <v>2</v>
      </c>
      <c r="J846" s="48">
        <f t="shared" ref="J846:K846" si="285">J834*2</f>
        <v>0</v>
      </c>
      <c r="K846" s="48">
        <f t="shared" si="285"/>
        <v>0</v>
      </c>
    </row>
    <row r="847" spans="2:11" hidden="1" x14ac:dyDescent="0.2">
      <c r="B847" s="83" t="s">
        <v>392</v>
      </c>
      <c r="C847" s="89" t="s">
        <v>556</v>
      </c>
      <c r="D847" s="84" t="s">
        <v>326</v>
      </c>
      <c r="E847" s="48">
        <f t="shared" si="282"/>
        <v>0</v>
      </c>
      <c r="F847" s="48">
        <f>F836*2</f>
        <v>0</v>
      </c>
      <c r="G847" s="48">
        <f t="shared" ref="G847:J847" si="286">G836*2</f>
        <v>0</v>
      </c>
      <c r="H847" s="48">
        <f t="shared" si="286"/>
        <v>0</v>
      </c>
      <c r="I847" s="48">
        <f t="shared" si="286"/>
        <v>0</v>
      </c>
      <c r="J847" s="48">
        <f t="shared" si="286"/>
        <v>0</v>
      </c>
      <c r="K847" s="48">
        <f>K836*2</f>
        <v>0</v>
      </c>
    </row>
    <row r="848" spans="2:11" hidden="1" x14ac:dyDescent="0.2">
      <c r="B848" s="83" t="s">
        <v>393</v>
      </c>
      <c r="C848" s="89" t="s">
        <v>624</v>
      </c>
      <c r="D848" s="84" t="s">
        <v>326</v>
      </c>
      <c r="E848" s="48">
        <f t="shared" si="282"/>
        <v>0</v>
      </c>
      <c r="F848" s="48">
        <f>F838*2</f>
        <v>0</v>
      </c>
      <c r="G848" s="48">
        <f t="shared" ref="G848:K848" si="287">G838*2</f>
        <v>0</v>
      </c>
      <c r="H848" s="48">
        <f t="shared" si="287"/>
        <v>0</v>
      </c>
      <c r="I848" s="48">
        <f t="shared" si="287"/>
        <v>0</v>
      </c>
      <c r="J848" s="48">
        <f t="shared" si="287"/>
        <v>0</v>
      </c>
      <c r="K848" s="48">
        <f t="shared" si="287"/>
        <v>0</v>
      </c>
    </row>
    <row r="849" spans="2:11" hidden="1" x14ac:dyDescent="0.2">
      <c r="B849" s="83" t="s">
        <v>575</v>
      </c>
      <c r="C849" s="83" t="s">
        <v>556</v>
      </c>
      <c r="D849" s="84" t="s">
        <v>326</v>
      </c>
      <c r="E849" s="48">
        <f t="shared" si="282"/>
        <v>0</v>
      </c>
      <c r="F849" s="48">
        <f>F840*2</f>
        <v>0</v>
      </c>
      <c r="G849" s="48">
        <f t="shared" ref="G849:K849" si="288">G840*2</f>
        <v>0</v>
      </c>
      <c r="H849" s="48">
        <f t="shared" si="288"/>
        <v>0</v>
      </c>
      <c r="I849" s="48">
        <f t="shared" si="288"/>
        <v>0</v>
      </c>
      <c r="J849" s="48">
        <f t="shared" si="288"/>
        <v>0</v>
      </c>
      <c r="K849" s="48">
        <f t="shared" si="288"/>
        <v>0</v>
      </c>
    </row>
    <row r="850" spans="2:11" hidden="1" x14ac:dyDescent="0.2">
      <c r="B850" s="83" t="s">
        <v>580</v>
      </c>
      <c r="C850" s="83" t="s">
        <v>556</v>
      </c>
      <c r="D850" s="84" t="s">
        <v>326</v>
      </c>
      <c r="E850" s="48">
        <f t="shared" si="282"/>
        <v>0</v>
      </c>
      <c r="F850" s="48">
        <f>F842*2</f>
        <v>0</v>
      </c>
      <c r="G850" s="48">
        <f>G842*2</f>
        <v>0</v>
      </c>
      <c r="H850" s="48">
        <f>H842*2</f>
        <v>0</v>
      </c>
      <c r="I850" s="8"/>
      <c r="J850" s="8"/>
      <c r="K850" s="8"/>
    </row>
    <row r="851" spans="2:11" hidden="1" x14ac:dyDescent="0.2">
      <c r="B851" s="83" t="s">
        <v>591</v>
      </c>
      <c r="C851" s="83" t="s">
        <v>558</v>
      </c>
      <c r="D851" s="84" t="s">
        <v>326</v>
      </c>
      <c r="E851" s="48">
        <f t="shared" si="282"/>
        <v>0</v>
      </c>
      <c r="F851" s="48">
        <f>F844*2</f>
        <v>0</v>
      </c>
      <c r="G851" s="48"/>
      <c r="H851" s="48"/>
      <c r="I851" s="8"/>
      <c r="J851" s="8"/>
      <c r="K851" s="8"/>
    </row>
    <row r="852" spans="2:11" x14ac:dyDescent="0.2">
      <c r="B852" s="83" t="s">
        <v>486</v>
      </c>
      <c r="C852" s="83" t="s">
        <v>705</v>
      </c>
      <c r="D852" s="84" t="s">
        <v>345</v>
      </c>
      <c r="E852" s="57">
        <f t="shared" si="282"/>
        <v>0.95385600000000015</v>
      </c>
      <c r="F852" s="58">
        <f>0.023*$E$831*F845</f>
        <v>0.37462400000000007</v>
      </c>
      <c r="G852" s="58">
        <f t="shared" ref="G852:K852" si="289">0.023*$E$831*G845</f>
        <v>0.27655200000000002</v>
      </c>
      <c r="H852" s="58">
        <f t="shared" si="289"/>
        <v>0.14646399999999998</v>
      </c>
      <c r="I852" s="58">
        <f t="shared" si="289"/>
        <v>0.15621600000000002</v>
      </c>
      <c r="J852" s="58">
        <f t="shared" si="289"/>
        <v>0</v>
      </c>
      <c r="K852" s="58">
        <f t="shared" si="289"/>
        <v>0</v>
      </c>
    </row>
    <row r="853" spans="2:11" x14ac:dyDescent="0.2">
      <c r="B853" s="83" t="s">
        <v>474</v>
      </c>
      <c r="C853" s="106" t="s">
        <v>703</v>
      </c>
      <c r="D853" s="84" t="s">
        <v>345</v>
      </c>
      <c r="E853" s="57">
        <f t="shared" si="282"/>
        <v>1.1039999999999999E-2</v>
      </c>
      <c r="F853" s="58">
        <f t="shared" ref="F853:H853" si="290">0.023*$E$833*F846</f>
        <v>0</v>
      </c>
      <c r="G853" s="58">
        <f>0.023*$E$833*G846</f>
        <v>5.5199999999999997E-3</v>
      </c>
      <c r="H853" s="58">
        <f t="shared" si="290"/>
        <v>0</v>
      </c>
      <c r="I853" s="58">
        <f>0.023*$E$833*I846</f>
        <v>5.5199999999999997E-3</v>
      </c>
      <c r="J853" s="58">
        <f t="shared" ref="J853:K853" si="291">0.023*$E$833*J846</f>
        <v>0</v>
      </c>
      <c r="K853" s="58">
        <f t="shared" si="291"/>
        <v>0</v>
      </c>
    </row>
    <row r="854" spans="2:11" hidden="1" x14ac:dyDescent="0.2">
      <c r="B854" s="83" t="s">
        <v>487</v>
      </c>
      <c r="C854" s="83" t="s">
        <v>627</v>
      </c>
      <c r="D854" s="84" t="s">
        <v>345</v>
      </c>
      <c r="E854" s="57">
        <f t="shared" si="282"/>
        <v>0</v>
      </c>
      <c r="F854" s="58">
        <f>0.023*$E$835*F847</f>
        <v>0</v>
      </c>
      <c r="G854" s="58">
        <f t="shared" ref="G854:K854" si="292">0.023*$E$835*G847</f>
        <v>0</v>
      </c>
      <c r="H854" s="58">
        <f t="shared" si="292"/>
        <v>0</v>
      </c>
      <c r="I854" s="58">
        <f t="shared" si="292"/>
        <v>0</v>
      </c>
      <c r="J854" s="58">
        <f t="shared" si="292"/>
        <v>0</v>
      </c>
      <c r="K854" s="58">
        <f t="shared" si="292"/>
        <v>0</v>
      </c>
    </row>
    <row r="855" spans="2:11" hidden="1" x14ac:dyDescent="0.2">
      <c r="B855" s="83" t="s">
        <v>489</v>
      </c>
      <c r="C855" s="83" t="s">
        <v>618</v>
      </c>
      <c r="D855" s="84" t="s">
        <v>345</v>
      </c>
      <c r="E855" s="57">
        <f t="shared" si="282"/>
        <v>0</v>
      </c>
      <c r="F855" s="58">
        <f>0.023*$E$837*F848</f>
        <v>0</v>
      </c>
      <c r="G855" s="58">
        <f t="shared" ref="G855:K856" si="293">0.023*$E$841*G848</f>
        <v>0</v>
      </c>
      <c r="H855" s="58">
        <f t="shared" si="293"/>
        <v>0</v>
      </c>
      <c r="I855" s="58">
        <f t="shared" si="293"/>
        <v>0</v>
      </c>
      <c r="J855" s="58">
        <f t="shared" si="293"/>
        <v>0</v>
      </c>
      <c r="K855" s="58">
        <f t="shared" si="293"/>
        <v>0</v>
      </c>
    </row>
    <row r="856" spans="2:11" hidden="1" x14ac:dyDescent="0.2">
      <c r="B856" s="83" t="s">
        <v>576</v>
      </c>
      <c r="C856" s="83" t="s">
        <v>577</v>
      </c>
      <c r="D856" s="84" t="s">
        <v>345</v>
      </c>
      <c r="E856" s="57">
        <f t="shared" si="282"/>
        <v>0</v>
      </c>
      <c r="F856" s="58">
        <f>0.023*$E$839*F849</f>
        <v>0</v>
      </c>
      <c r="G856" s="58">
        <f t="shared" si="293"/>
        <v>0</v>
      </c>
      <c r="H856" s="58">
        <f t="shared" si="293"/>
        <v>0</v>
      </c>
      <c r="I856" s="58">
        <f t="shared" si="293"/>
        <v>0</v>
      </c>
      <c r="J856" s="58">
        <f t="shared" si="293"/>
        <v>0</v>
      </c>
      <c r="K856" s="58">
        <f t="shared" si="293"/>
        <v>0</v>
      </c>
    </row>
    <row r="857" spans="2:11" hidden="1" x14ac:dyDescent="0.2">
      <c r="B857" s="83" t="s">
        <v>581</v>
      </c>
      <c r="C857" s="83" t="s">
        <v>582</v>
      </c>
      <c r="D857" s="84" t="s">
        <v>345</v>
      </c>
      <c r="E857" s="57">
        <f t="shared" si="282"/>
        <v>0</v>
      </c>
      <c r="F857" s="58">
        <f t="shared" ref="F857:K857" si="294">0.023*$E$841*F850</f>
        <v>0</v>
      </c>
      <c r="G857" s="58">
        <f t="shared" si="294"/>
        <v>0</v>
      </c>
      <c r="H857" s="58">
        <f t="shared" si="294"/>
        <v>0</v>
      </c>
      <c r="I857" s="58">
        <f t="shared" si="294"/>
        <v>0</v>
      </c>
      <c r="J857" s="58">
        <f t="shared" si="294"/>
        <v>0</v>
      </c>
      <c r="K857" s="58">
        <f t="shared" si="294"/>
        <v>0</v>
      </c>
    </row>
    <row r="858" spans="2:11" hidden="1" x14ac:dyDescent="0.2">
      <c r="B858" s="83" t="s">
        <v>592</v>
      </c>
      <c r="C858" s="83" t="s">
        <v>570</v>
      </c>
      <c r="D858" s="84" t="s">
        <v>345</v>
      </c>
      <c r="E858" s="57">
        <f t="shared" si="282"/>
        <v>0</v>
      </c>
      <c r="F858" s="58">
        <f>0.023*$E$843*F851</f>
        <v>0</v>
      </c>
      <c r="G858" s="58">
        <f t="shared" ref="G858:K858" si="295">0.023*$E$843*G857</f>
        <v>0</v>
      </c>
      <c r="H858" s="58">
        <f t="shared" si="295"/>
        <v>0</v>
      </c>
      <c r="I858" s="58">
        <f t="shared" si="295"/>
        <v>0</v>
      </c>
      <c r="J858" s="58">
        <f t="shared" si="295"/>
        <v>0</v>
      </c>
      <c r="K858" s="58">
        <f t="shared" si="295"/>
        <v>0</v>
      </c>
    </row>
    <row r="859" spans="2:11" x14ac:dyDescent="0.2">
      <c r="B859" s="116" t="s">
        <v>397</v>
      </c>
      <c r="C859" s="83" t="s">
        <v>350</v>
      </c>
      <c r="D859" s="84" t="s">
        <v>351</v>
      </c>
      <c r="E859" s="47">
        <v>0.6</v>
      </c>
      <c r="F859" s="72"/>
      <c r="G859" s="67"/>
      <c r="H859" s="69"/>
      <c r="I859" s="69"/>
      <c r="J859" s="69"/>
      <c r="K859" s="69"/>
    </row>
    <row r="860" spans="2:11" x14ac:dyDescent="0.2">
      <c r="B860" s="116"/>
      <c r="C860" s="83" t="s">
        <v>344</v>
      </c>
      <c r="D860" s="84" t="s">
        <v>348</v>
      </c>
      <c r="E860" s="48">
        <f>SUM(F860:K860)</f>
        <v>1305.7</v>
      </c>
      <c r="F860" s="48">
        <f>+F832*$E$859</f>
        <v>122.16000000000001</v>
      </c>
      <c r="G860" s="48">
        <f>+G832*$E$859</f>
        <v>90.18</v>
      </c>
      <c r="H860" s="48">
        <f t="shared" ref="H860:K860" si="296">+H832*$E$859</f>
        <v>47.76</v>
      </c>
      <c r="I860" s="48">
        <f>+I832*$E$859</f>
        <v>50.940000000000005</v>
      </c>
      <c r="J860" s="48">
        <v>994.66</v>
      </c>
      <c r="K860" s="48">
        <f t="shared" si="296"/>
        <v>0</v>
      </c>
    </row>
    <row r="861" spans="2:11" x14ac:dyDescent="0.2">
      <c r="B861" s="130" t="s">
        <v>398</v>
      </c>
      <c r="C861" s="83" t="s">
        <v>350</v>
      </c>
      <c r="D861" s="84" t="s">
        <v>351</v>
      </c>
      <c r="E861" s="47">
        <v>0.6</v>
      </c>
      <c r="F861" s="71"/>
      <c r="G861" s="69"/>
      <c r="H861" s="69"/>
      <c r="I861" s="69"/>
      <c r="J861" s="69"/>
      <c r="K861" s="69"/>
    </row>
    <row r="862" spans="2:11" x14ac:dyDescent="0.2">
      <c r="B862" s="130"/>
      <c r="C862" s="83" t="s">
        <v>344</v>
      </c>
      <c r="D862" s="84" t="s">
        <v>348</v>
      </c>
      <c r="E862" s="48">
        <f>SUM(F862:K862)</f>
        <v>1.2</v>
      </c>
      <c r="F862" s="8">
        <f>+F834*$E$861</f>
        <v>0</v>
      </c>
      <c r="G862" s="8">
        <f t="shared" ref="G862:K862" si="297">+G834*$E$861</f>
        <v>0.6</v>
      </c>
      <c r="H862" s="8">
        <f t="shared" si="297"/>
        <v>0</v>
      </c>
      <c r="I862" s="8">
        <f t="shared" si="297"/>
        <v>0.6</v>
      </c>
      <c r="J862" s="8">
        <f t="shared" si="297"/>
        <v>0</v>
      </c>
      <c r="K862" s="8">
        <f t="shared" si="297"/>
        <v>0</v>
      </c>
    </row>
    <row r="863" spans="2:11" hidden="1" x14ac:dyDescent="0.2">
      <c r="B863" s="116" t="s">
        <v>399</v>
      </c>
      <c r="C863" s="83" t="s">
        <v>350</v>
      </c>
      <c r="D863" s="84" t="s">
        <v>351</v>
      </c>
      <c r="E863" s="47">
        <v>2</v>
      </c>
      <c r="F863" s="71"/>
      <c r="G863" s="69"/>
      <c r="H863" s="69"/>
      <c r="I863" s="69"/>
      <c r="J863" s="69"/>
      <c r="K863" s="69"/>
    </row>
    <row r="864" spans="2:11" hidden="1" x14ac:dyDescent="0.2">
      <c r="B864" s="116"/>
      <c r="C864" s="83" t="s">
        <v>344</v>
      </c>
      <c r="D864" s="84" t="s">
        <v>348</v>
      </c>
      <c r="E864" s="48">
        <f>SUM(F864:K864)</f>
        <v>0</v>
      </c>
      <c r="F864" s="8">
        <f>+F836*$E$863</f>
        <v>0</v>
      </c>
      <c r="G864" s="8">
        <f>+G836*2</f>
        <v>0</v>
      </c>
      <c r="H864" s="8">
        <f t="shared" ref="H864:K864" si="298">+H836*$E$863</f>
        <v>0</v>
      </c>
      <c r="I864" s="8">
        <f t="shared" si="298"/>
        <v>0</v>
      </c>
      <c r="J864" s="8">
        <f t="shared" si="298"/>
        <v>0</v>
      </c>
      <c r="K864" s="8">
        <f t="shared" si="298"/>
        <v>0</v>
      </c>
    </row>
    <row r="865" spans="2:11" hidden="1" x14ac:dyDescent="0.2">
      <c r="B865" s="116" t="s">
        <v>448</v>
      </c>
      <c r="C865" s="83" t="s">
        <v>350</v>
      </c>
      <c r="D865" s="84" t="s">
        <v>351</v>
      </c>
      <c r="E865" s="47">
        <v>0.6</v>
      </c>
      <c r="F865" s="71"/>
      <c r="G865" s="69"/>
      <c r="H865" s="69"/>
      <c r="I865" s="69"/>
      <c r="J865" s="69"/>
      <c r="K865" s="69"/>
    </row>
    <row r="866" spans="2:11" hidden="1" x14ac:dyDescent="0.2">
      <c r="B866" s="116"/>
      <c r="C866" s="83" t="s">
        <v>344</v>
      </c>
      <c r="D866" s="84" t="s">
        <v>348</v>
      </c>
      <c r="E866" s="48">
        <f>SUM(F866:K866)</f>
        <v>0</v>
      </c>
      <c r="F866" s="48">
        <f>+F838*$E$865</f>
        <v>0</v>
      </c>
      <c r="G866" s="48">
        <f t="shared" ref="G866:K866" si="299">+G838*$E$869</f>
        <v>0</v>
      </c>
      <c r="H866" s="48">
        <f t="shared" si="299"/>
        <v>0</v>
      </c>
      <c r="I866" s="48">
        <f t="shared" si="299"/>
        <v>0</v>
      </c>
      <c r="J866" s="48">
        <f t="shared" si="299"/>
        <v>0</v>
      </c>
      <c r="K866" s="48">
        <f t="shared" si="299"/>
        <v>0</v>
      </c>
    </row>
    <row r="867" spans="2:11" hidden="1" x14ac:dyDescent="0.2">
      <c r="B867" s="116" t="s">
        <v>578</v>
      </c>
      <c r="C867" s="83" t="s">
        <v>350</v>
      </c>
      <c r="D867" s="84" t="s">
        <v>351</v>
      </c>
      <c r="E867" s="47">
        <v>0</v>
      </c>
      <c r="F867" s="71"/>
      <c r="G867" s="69"/>
      <c r="H867" s="69"/>
      <c r="I867" s="69"/>
      <c r="J867" s="69"/>
      <c r="K867" s="69"/>
    </row>
    <row r="868" spans="2:11" hidden="1" x14ac:dyDescent="0.2">
      <c r="B868" s="116"/>
      <c r="C868" s="83" t="s">
        <v>344</v>
      </c>
      <c r="D868" s="84" t="s">
        <v>348</v>
      </c>
      <c r="E868" s="48">
        <f>SUM(F868:K868)</f>
        <v>0</v>
      </c>
      <c r="F868" s="48">
        <f>+F840*$E$867</f>
        <v>0</v>
      </c>
      <c r="G868" s="48">
        <f t="shared" ref="G868:K868" si="300">+G840*$E$869</f>
        <v>0</v>
      </c>
      <c r="H868" s="48">
        <f t="shared" si="300"/>
        <v>0</v>
      </c>
      <c r="I868" s="48">
        <f t="shared" si="300"/>
        <v>0</v>
      </c>
      <c r="J868" s="48">
        <f t="shared" si="300"/>
        <v>0</v>
      </c>
      <c r="K868" s="48">
        <f t="shared" si="300"/>
        <v>0</v>
      </c>
    </row>
    <row r="869" spans="2:11" hidden="1" x14ac:dyDescent="0.2">
      <c r="B869" s="116" t="s">
        <v>583</v>
      </c>
      <c r="C869" s="83" t="s">
        <v>350</v>
      </c>
      <c r="D869" s="84" t="s">
        <v>351</v>
      </c>
      <c r="E869" s="47">
        <v>0</v>
      </c>
      <c r="F869" s="71"/>
      <c r="G869" s="69"/>
      <c r="H869" s="69"/>
      <c r="I869" s="69"/>
      <c r="J869" s="69"/>
      <c r="K869" s="69"/>
    </row>
    <row r="870" spans="2:11" hidden="1" x14ac:dyDescent="0.2">
      <c r="B870" s="116"/>
      <c r="C870" s="83" t="s">
        <v>344</v>
      </c>
      <c r="D870" s="84" t="s">
        <v>348</v>
      </c>
      <c r="E870" s="48">
        <f>SUM(F870:K870)</f>
        <v>0</v>
      </c>
      <c r="F870" s="48">
        <f t="shared" ref="F870:K870" si="301">+F842*$E$869</f>
        <v>0</v>
      </c>
      <c r="G870" s="48">
        <f t="shared" si="301"/>
        <v>0</v>
      </c>
      <c r="H870" s="48">
        <f t="shared" si="301"/>
        <v>0</v>
      </c>
      <c r="I870" s="48">
        <f t="shared" si="301"/>
        <v>0</v>
      </c>
      <c r="J870" s="48">
        <f t="shared" si="301"/>
        <v>0</v>
      </c>
      <c r="K870" s="48">
        <f t="shared" si="301"/>
        <v>0</v>
      </c>
    </row>
    <row r="871" spans="2:11" hidden="1" x14ac:dyDescent="0.2">
      <c r="B871" s="116" t="s">
        <v>593</v>
      </c>
      <c r="C871" s="83" t="s">
        <v>350</v>
      </c>
      <c r="D871" s="84" t="s">
        <v>351</v>
      </c>
      <c r="E871" s="47">
        <v>0</v>
      </c>
      <c r="F871" s="71"/>
      <c r="G871" s="69"/>
      <c r="H871" s="69"/>
      <c r="I871" s="69"/>
      <c r="J871" s="69"/>
      <c r="K871" s="69"/>
    </row>
    <row r="872" spans="2:11" hidden="1" x14ac:dyDescent="0.2">
      <c r="B872" s="116"/>
      <c r="C872" s="83" t="s">
        <v>344</v>
      </c>
      <c r="D872" s="84" t="s">
        <v>348</v>
      </c>
      <c r="E872" s="48">
        <f t="shared" ref="E872:E888" si="302">SUM(F872:K872)</f>
        <v>0</v>
      </c>
      <c r="F872" s="48">
        <f t="shared" ref="F872:K872" si="303">+F844*$E$871</f>
        <v>0</v>
      </c>
      <c r="G872" s="48">
        <f t="shared" si="303"/>
        <v>0</v>
      </c>
      <c r="H872" s="48">
        <f t="shared" si="303"/>
        <v>0</v>
      </c>
      <c r="I872" s="48">
        <f t="shared" si="303"/>
        <v>0</v>
      </c>
      <c r="J872" s="48">
        <f t="shared" si="303"/>
        <v>0</v>
      </c>
      <c r="K872" s="48">
        <f t="shared" si="303"/>
        <v>0</v>
      </c>
    </row>
    <row r="873" spans="2:11" x14ac:dyDescent="0.2">
      <c r="B873" s="25" t="s">
        <v>400</v>
      </c>
      <c r="C873" s="25"/>
      <c r="D873" s="26" t="s">
        <v>348</v>
      </c>
      <c r="E873" s="59">
        <f t="shared" si="302"/>
        <v>1306.9000000000001</v>
      </c>
      <c r="F873" s="59">
        <f>+F860+F862+F864+F866+F868+F870+F872</f>
        <v>122.16000000000001</v>
      </c>
      <c r="G873" s="59">
        <f t="shared" ref="G873:K873" si="304">+G860+G862+G864+G870+G872</f>
        <v>90.78</v>
      </c>
      <c r="H873" s="59">
        <f t="shared" si="304"/>
        <v>47.76</v>
      </c>
      <c r="I873" s="59">
        <f t="shared" si="304"/>
        <v>51.540000000000006</v>
      </c>
      <c r="J873" s="59">
        <f t="shared" si="304"/>
        <v>994.66</v>
      </c>
      <c r="K873" s="59">
        <f t="shared" si="304"/>
        <v>0</v>
      </c>
    </row>
    <row r="874" spans="2:11" x14ac:dyDescent="0.2">
      <c r="B874" s="83" t="s">
        <v>401</v>
      </c>
      <c r="C874" s="83" t="str">
        <f t="shared" ref="C874:C880" si="305">+C845</f>
        <v>ｱｽﾌｧﾙﾄ舗装版厚　t=4㎝</v>
      </c>
      <c r="D874" s="84" t="s">
        <v>345</v>
      </c>
      <c r="E874" s="48">
        <f t="shared" si="302"/>
        <v>52.228000000000002</v>
      </c>
      <c r="F874" s="48">
        <f>+F860*$E$831</f>
        <v>4.886400000000001</v>
      </c>
      <c r="G874" s="8">
        <f>+G860*$E$831</f>
        <v>3.6072000000000002</v>
      </c>
      <c r="H874" s="8">
        <f t="shared" ref="H874:K874" si="306">+H860*$E$831</f>
        <v>1.9103999999999999</v>
      </c>
      <c r="I874" s="8">
        <f t="shared" si="306"/>
        <v>2.0376000000000003</v>
      </c>
      <c r="J874" s="8">
        <f t="shared" si="306"/>
        <v>39.7864</v>
      </c>
      <c r="K874" s="8">
        <f t="shared" si="306"/>
        <v>0</v>
      </c>
    </row>
    <row r="875" spans="2:11" x14ac:dyDescent="0.2">
      <c r="B875" s="83" t="s">
        <v>402</v>
      </c>
      <c r="C875" s="83" t="str">
        <f t="shared" si="305"/>
        <v>ｺﾝｸﾘｰﾄ舗装版厚　t=12㎝</v>
      </c>
      <c r="D875" s="84" t="s">
        <v>345</v>
      </c>
      <c r="E875" s="48">
        <f t="shared" si="302"/>
        <v>0.14399999999999999</v>
      </c>
      <c r="F875" s="48">
        <f>+F862*$E$833</f>
        <v>0</v>
      </c>
      <c r="G875" s="8">
        <f t="shared" ref="G875:K875" si="307">+G862*$E$833</f>
        <v>7.1999999999999995E-2</v>
      </c>
      <c r="H875" s="8">
        <f t="shared" si="307"/>
        <v>0</v>
      </c>
      <c r="I875" s="8">
        <f t="shared" si="307"/>
        <v>7.1999999999999995E-2</v>
      </c>
      <c r="J875" s="8">
        <f t="shared" si="307"/>
        <v>0</v>
      </c>
      <c r="K875" s="8">
        <f t="shared" si="307"/>
        <v>0</v>
      </c>
    </row>
    <row r="876" spans="2:11" hidden="1" x14ac:dyDescent="0.2">
      <c r="B876" s="83" t="s">
        <v>403</v>
      </c>
      <c r="C876" s="85" t="str">
        <f t="shared" si="305"/>
        <v>ｱｽﾌｧﾙﾄ舗装版厚　t=5㎝</v>
      </c>
      <c r="D876" s="84" t="s">
        <v>345</v>
      </c>
      <c r="E876" s="48">
        <f t="shared" si="302"/>
        <v>0</v>
      </c>
      <c r="F876" s="48">
        <f>+F864*$E$835</f>
        <v>0</v>
      </c>
      <c r="G876" s="8">
        <f t="shared" ref="G876:K876" si="308">+G864*$E$835</f>
        <v>0</v>
      </c>
      <c r="H876" s="8">
        <f t="shared" si="308"/>
        <v>0</v>
      </c>
      <c r="I876" s="8">
        <f t="shared" si="308"/>
        <v>0</v>
      </c>
      <c r="J876" s="8">
        <f t="shared" si="308"/>
        <v>0</v>
      </c>
      <c r="K876" s="8">
        <f t="shared" si="308"/>
        <v>0</v>
      </c>
    </row>
    <row r="877" spans="2:11" hidden="1" x14ac:dyDescent="0.2">
      <c r="B877" s="83" t="s">
        <v>404</v>
      </c>
      <c r="C877" s="83" t="str">
        <f t="shared" si="305"/>
        <v>ｺﾝｸﾘｰﾄ舗装版厚　t=12㎝</v>
      </c>
      <c r="D877" s="84" t="s">
        <v>345</v>
      </c>
      <c r="E877" s="48">
        <f t="shared" si="302"/>
        <v>0</v>
      </c>
      <c r="F877" s="48">
        <f>+F866*$E$837</f>
        <v>0</v>
      </c>
      <c r="G877" s="48">
        <f t="shared" ref="G877:K878" si="309">+G867*$E$841</f>
        <v>0</v>
      </c>
      <c r="H877" s="48">
        <f t="shared" si="309"/>
        <v>0</v>
      </c>
      <c r="I877" s="48">
        <f t="shared" si="309"/>
        <v>0</v>
      </c>
      <c r="J877" s="48">
        <f t="shared" si="309"/>
        <v>0</v>
      </c>
      <c r="K877" s="48">
        <f t="shared" si="309"/>
        <v>0</v>
      </c>
    </row>
    <row r="878" spans="2:11" hidden="1" x14ac:dyDescent="0.2">
      <c r="B878" s="83" t="s">
        <v>579</v>
      </c>
      <c r="C878" s="83" t="str">
        <f t="shared" si="305"/>
        <v>ｱｽﾌｧﾙﾄ舗装版厚　t=5㎝</v>
      </c>
      <c r="D878" s="84" t="s">
        <v>345</v>
      </c>
      <c r="E878" s="48">
        <f t="shared" si="302"/>
        <v>0</v>
      </c>
      <c r="F878" s="48">
        <f>+F868*$E$839</f>
        <v>0</v>
      </c>
      <c r="G878" s="48">
        <f t="shared" si="309"/>
        <v>0</v>
      </c>
      <c r="H878" s="48">
        <f t="shared" si="309"/>
        <v>0</v>
      </c>
      <c r="I878" s="48">
        <f t="shared" si="309"/>
        <v>0</v>
      </c>
      <c r="J878" s="48">
        <f t="shared" si="309"/>
        <v>0</v>
      </c>
      <c r="K878" s="48">
        <f t="shared" si="309"/>
        <v>0</v>
      </c>
    </row>
    <row r="879" spans="2:11" hidden="1" x14ac:dyDescent="0.2">
      <c r="B879" s="83" t="s">
        <v>584</v>
      </c>
      <c r="C879" s="83" t="str">
        <f t="shared" si="305"/>
        <v>ｱｽﾌｧﾙﾄ舗装版厚　t=5㎝</v>
      </c>
      <c r="D879" s="84" t="s">
        <v>345</v>
      </c>
      <c r="E879" s="48">
        <f t="shared" si="302"/>
        <v>0</v>
      </c>
      <c r="F879" s="48">
        <f t="shared" ref="F879:K879" si="310">+F870*$E$841</f>
        <v>0</v>
      </c>
      <c r="G879" s="8">
        <f t="shared" si="310"/>
        <v>0</v>
      </c>
      <c r="H879" s="8">
        <f t="shared" si="310"/>
        <v>0</v>
      </c>
      <c r="I879" s="8">
        <f t="shared" si="310"/>
        <v>0</v>
      </c>
      <c r="J879" s="8">
        <f t="shared" si="310"/>
        <v>0</v>
      </c>
      <c r="K879" s="8">
        <f t="shared" si="310"/>
        <v>0</v>
      </c>
    </row>
    <row r="880" spans="2:11" hidden="1" x14ac:dyDescent="0.2">
      <c r="B880" s="83" t="s">
        <v>594</v>
      </c>
      <c r="C880" s="83" t="str">
        <f t="shared" si="305"/>
        <v>ｺﾝｸﾘｰﾄ舗装版厚　t=15㎝</v>
      </c>
      <c r="D880" s="84" t="s">
        <v>345</v>
      </c>
      <c r="E880" s="48">
        <f t="shared" si="302"/>
        <v>0</v>
      </c>
      <c r="F880" s="48">
        <f>+F872*$E$843</f>
        <v>0</v>
      </c>
      <c r="G880" s="48">
        <f t="shared" ref="G880:K880" si="311">+G872*$E$843</f>
        <v>0</v>
      </c>
      <c r="H880" s="48">
        <f t="shared" si="311"/>
        <v>0</v>
      </c>
      <c r="I880" s="48">
        <f t="shared" si="311"/>
        <v>0</v>
      </c>
      <c r="J880" s="48">
        <f t="shared" si="311"/>
        <v>0</v>
      </c>
      <c r="K880" s="48">
        <f t="shared" si="311"/>
        <v>0</v>
      </c>
    </row>
    <row r="881" spans="2:11" x14ac:dyDescent="0.2">
      <c r="B881" s="25" t="s">
        <v>405</v>
      </c>
      <c r="C881" s="25"/>
      <c r="D881" s="26" t="s">
        <v>345</v>
      </c>
      <c r="E881" s="59">
        <f t="shared" si="302"/>
        <v>52.372</v>
      </c>
      <c r="F881" s="59">
        <f>+F874+F875+F876+F877+F878+F879+F880</f>
        <v>4.886400000000001</v>
      </c>
      <c r="G881" s="59">
        <f t="shared" ref="G881:K881" si="312">+G874+G875+G876+G879+G880</f>
        <v>3.6792000000000002</v>
      </c>
      <c r="H881" s="59">
        <f t="shared" si="312"/>
        <v>1.9103999999999999</v>
      </c>
      <c r="I881" s="59">
        <f t="shared" si="312"/>
        <v>2.1096000000000004</v>
      </c>
      <c r="J881" s="59">
        <f t="shared" si="312"/>
        <v>39.7864</v>
      </c>
      <c r="K881" s="59">
        <f t="shared" si="312"/>
        <v>0</v>
      </c>
    </row>
    <row r="882" spans="2:11" x14ac:dyDescent="0.2">
      <c r="B882" s="83" t="s">
        <v>670</v>
      </c>
      <c r="C882" s="83" t="s">
        <v>634</v>
      </c>
      <c r="D882" s="84" t="s">
        <v>348</v>
      </c>
      <c r="E882" s="48">
        <f t="shared" si="302"/>
        <v>1305.7</v>
      </c>
      <c r="F882" s="49">
        <v>0</v>
      </c>
      <c r="G882" s="49">
        <v>0</v>
      </c>
      <c r="H882" s="49">
        <v>0</v>
      </c>
      <c r="I882" s="49">
        <v>0</v>
      </c>
      <c r="J882" s="49">
        <v>1305.7</v>
      </c>
      <c r="K882" s="49">
        <f t="shared" ref="K882" si="313">K860</f>
        <v>0</v>
      </c>
    </row>
    <row r="883" spans="2:11" x14ac:dyDescent="0.2">
      <c r="B883" s="102" t="s">
        <v>673</v>
      </c>
      <c r="C883" s="89" t="s">
        <v>621</v>
      </c>
      <c r="D883" s="84" t="s">
        <v>348</v>
      </c>
      <c r="E883" s="48">
        <f t="shared" si="302"/>
        <v>1.2</v>
      </c>
      <c r="F883" s="49">
        <f>F862</f>
        <v>0</v>
      </c>
      <c r="G883" s="49">
        <f>G862</f>
        <v>0.6</v>
      </c>
      <c r="H883" s="49">
        <f t="shared" ref="H883:K883" si="314">H862</f>
        <v>0</v>
      </c>
      <c r="I883" s="49">
        <f t="shared" si="314"/>
        <v>0.6</v>
      </c>
      <c r="J883" s="49">
        <f t="shared" si="314"/>
        <v>0</v>
      </c>
      <c r="K883" s="49">
        <f t="shared" si="314"/>
        <v>0</v>
      </c>
    </row>
    <row r="884" spans="2:11" hidden="1" x14ac:dyDescent="0.2">
      <c r="B884" s="89" t="s">
        <v>619</v>
      </c>
      <c r="C884" s="89" t="s">
        <v>488</v>
      </c>
      <c r="D884" s="84" t="s">
        <v>348</v>
      </c>
      <c r="E884" s="48">
        <f t="shared" si="302"/>
        <v>0</v>
      </c>
      <c r="F884" s="49">
        <f>F864</f>
        <v>0</v>
      </c>
      <c r="G884" s="49">
        <f t="shared" ref="G884:K884" si="315">G864</f>
        <v>0</v>
      </c>
      <c r="H884" s="49">
        <f t="shared" si="315"/>
        <v>0</v>
      </c>
      <c r="I884" s="49">
        <f t="shared" si="315"/>
        <v>0</v>
      </c>
      <c r="J884" s="49">
        <f t="shared" si="315"/>
        <v>0</v>
      </c>
      <c r="K884" s="49">
        <f t="shared" si="315"/>
        <v>0</v>
      </c>
    </row>
    <row r="885" spans="2:11" hidden="1" x14ac:dyDescent="0.2">
      <c r="B885" s="89" t="s">
        <v>620</v>
      </c>
      <c r="C885" s="89" t="s">
        <v>621</v>
      </c>
      <c r="D885" s="84" t="s">
        <v>348</v>
      </c>
      <c r="E885" s="48">
        <f t="shared" si="302"/>
        <v>0</v>
      </c>
      <c r="F885" s="49">
        <f>F866</f>
        <v>0</v>
      </c>
      <c r="G885" s="49">
        <f t="shared" ref="G885:H887" si="316">G868</f>
        <v>0</v>
      </c>
      <c r="H885" s="49">
        <f t="shared" si="316"/>
        <v>0</v>
      </c>
      <c r="I885" s="49"/>
      <c r="J885" s="49"/>
      <c r="K885" s="49"/>
    </row>
    <row r="886" spans="2:11" hidden="1" x14ac:dyDescent="0.2">
      <c r="B886" s="83" t="s">
        <v>585</v>
      </c>
      <c r="C886" s="83" t="s">
        <v>488</v>
      </c>
      <c r="D886" s="84" t="s">
        <v>348</v>
      </c>
      <c r="E886" s="48">
        <f t="shared" si="302"/>
        <v>0</v>
      </c>
      <c r="F886" s="49">
        <f>F868</f>
        <v>0</v>
      </c>
      <c r="G886" s="49">
        <f t="shared" si="316"/>
        <v>0</v>
      </c>
      <c r="H886" s="49">
        <f t="shared" si="316"/>
        <v>0</v>
      </c>
      <c r="I886" s="49"/>
      <c r="J886" s="49"/>
      <c r="K886" s="49"/>
    </row>
    <row r="887" spans="2:11" hidden="1" x14ac:dyDescent="0.2">
      <c r="B887" s="83" t="s">
        <v>599</v>
      </c>
      <c r="C887" s="83" t="s">
        <v>488</v>
      </c>
      <c r="D887" s="84" t="s">
        <v>348</v>
      </c>
      <c r="E887" s="48">
        <f t="shared" si="302"/>
        <v>0</v>
      </c>
      <c r="F887" s="49">
        <f>F870</f>
        <v>0</v>
      </c>
      <c r="G887" s="49">
        <f t="shared" si="316"/>
        <v>0</v>
      </c>
      <c r="H887" s="49">
        <f t="shared" si="316"/>
        <v>0</v>
      </c>
      <c r="I887" s="49"/>
      <c r="J887" s="49"/>
      <c r="K887" s="49"/>
    </row>
    <row r="888" spans="2:11" hidden="1" x14ac:dyDescent="0.2">
      <c r="B888" s="83" t="s">
        <v>600</v>
      </c>
      <c r="C888" s="83" t="s">
        <v>559</v>
      </c>
      <c r="D888" s="84" t="s">
        <v>348</v>
      </c>
      <c r="E888" s="48">
        <f t="shared" si="302"/>
        <v>0</v>
      </c>
      <c r="F888" s="49">
        <f>F872</f>
        <v>0</v>
      </c>
      <c r="G888" s="49"/>
      <c r="H888" s="49"/>
      <c r="I888" s="49"/>
      <c r="J888" s="49"/>
      <c r="K888" s="49"/>
    </row>
    <row r="889" spans="2:11" x14ac:dyDescent="0.2">
      <c r="B889" s="83" t="s">
        <v>676</v>
      </c>
      <c r="C889" s="83" t="s">
        <v>538</v>
      </c>
      <c r="D889" s="84" t="s">
        <v>539</v>
      </c>
      <c r="E889" s="48">
        <f>F889*2.35</f>
        <v>21.928320000000003</v>
      </c>
      <c r="F889" s="51">
        <f>(F860+G860+H860+I860)*0.03</f>
        <v>9.3312000000000008</v>
      </c>
      <c r="G889" s="49" t="s">
        <v>345</v>
      </c>
      <c r="H889" s="49"/>
      <c r="I889" s="49"/>
      <c r="J889" s="49"/>
      <c r="K889" s="49"/>
    </row>
    <row r="890" spans="2:11" hidden="1" x14ac:dyDescent="0.2">
      <c r="B890" s="102" t="s">
        <v>652</v>
      </c>
      <c r="C890" s="83" t="s">
        <v>538</v>
      </c>
      <c r="D890" s="103" t="s">
        <v>539</v>
      </c>
      <c r="E890" s="48">
        <f>F890*2.35</f>
        <v>0</v>
      </c>
      <c r="F890" s="51">
        <v>0</v>
      </c>
      <c r="G890" s="49" t="s">
        <v>345</v>
      </c>
      <c r="H890" s="49"/>
      <c r="I890" s="49"/>
      <c r="J890" s="49"/>
      <c r="K890" s="49"/>
    </row>
    <row r="891" spans="2:11" hidden="1" x14ac:dyDescent="0.2">
      <c r="B891" s="83" t="s">
        <v>493</v>
      </c>
      <c r="C891" s="83" t="s">
        <v>528</v>
      </c>
      <c r="D891" s="84" t="s">
        <v>348</v>
      </c>
      <c r="E891" s="48">
        <f>SUM(F891:K891)</f>
        <v>0</v>
      </c>
      <c r="F891" s="49"/>
      <c r="G891" s="49">
        <v>0</v>
      </c>
      <c r="H891" s="49">
        <f t="shared" ref="H891:K891" si="317">H884</f>
        <v>0</v>
      </c>
      <c r="I891" s="49">
        <f t="shared" si="317"/>
        <v>0</v>
      </c>
      <c r="J891" s="49">
        <f t="shared" si="317"/>
        <v>0</v>
      </c>
      <c r="K891" s="49">
        <f t="shared" si="317"/>
        <v>0</v>
      </c>
    </row>
    <row r="892" spans="2:11" x14ac:dyDescent="0.2">
      <c r="B892" s="102" t="s">
        <v>653</v>
      </c>
      <c r="C892" s="102" t="s">
        <v>635</v>
      </c>
      <c r="D892" s="84" t="s">
        <v>348</v>
      </c>
      <c r="E892" s="48">
        <f>SUM(F892:K892)</f>
        <v>311.04000000000002</v>
      </c>
      <c r="F892" s="49">
        <f>F860</f>
        <v>122.16000000000001</v>
      </c>
      <c r="G892" s="49">
        <f t="shared" ref="G892:H892" si="318">G860</f>
        <v>90.18</v>
      </c>
      <c r="H892" s="49">
        <f t="shared" si="318"/>
        <v>47.76</v>
      </c>
      <c r="I892" s="49">
        <f>I860</f>
        <v>50.940000000000005</v>
      </c>
      <c r="J892" s="49">
        <v>0</v>
      </c>
      <c r="K892" s="49">
        <f t="shared" ref="K892" si="319">K860</f>
        <v>0</v>
      </c>
    </row>
    <row r="893" spans="2:11" hidden="1" x14ac:dyDescent="0.2">
      <c r="B893" s="83" t="s">
        <v>654</v>
      </c>
      <c r="C893" s="83" t="s">
        <v>557</v>
      </c>
      <c r="D893" s="84" t="s">
        <v>348</v>
      </c>
      <c r="E893" s="48">
        <f>SUM(F893:K893)</f>
        <v>188.88</v>
      </c>
      <c r="F893" s="49">
        <v>0</v>
      </c>
      <c r="G893" s="49">
        <f t="shared" ref="G893:K893" si="320">G892</f>
        <v>90.18</v>
      </c>
      <c r="H893" s="49">
        <f t="shared" si="320"/>
        <v>47.76</v>
      </c>
      <c r="I893" s="49">
        <f t="shared" si="320"/>
        <v>50.940000000000005</v>
      </c>
      <c r="J893" s="49">
        <f t="shared" si="320"/>
        <v>0</v>
      </c>
      <c r="K893" s="49">
        <f t="shared" si="320"/>
        <v>0</v>
      </c>
    </row>
    <row r="894" spans="2:11" x14ac:dyDescent="0.2">
      <c r="B894" s="83" t="s">
        <v>655</v>
      </c>
      <c r="C894" s="83" t="s">
        <v>523</v>
      </c>
      <c r="D894" s="84" t="s">
        <v>348</v>
      </c>
      <c r="E894" s="48">
        <f>SUM(F894:K894)</f>
        <v>311.04000000000002</v>
      </c>
      <c r="F894" s="49">
        <f>F860</f>
        <v>122.16000000000001</v>
      </c>
      <c r="G894" s="49">
        <f t="shared" ref="G894:K894" si="321">G860</f>
        <v>90.18</v>
      </c>
      <c r="H894" s="49">
        <f t="shared" si="321"/>
        <v>47.76</v>
      </c>
      <c r="I894" s="49">
        <f t="shared" si="321"/>
        <v>50.940000000000005</v>
      </c>
      <c r="J894" s="49">
        <v>0</v>
      </c>
      <c r="K894" s="49">
        <f t="shared" si="321"/>
        <v>0</v>
      </c>
    </row>
    <row r="895" spans="2:11" x14ac:dyDescent="0.2">
      <c r="B895" s="83" t="s">
        <v>674</v>
      </c>
      <c r="C895" s="83" t="s">
        <v>675</v>
      </c>
      <c r="D895" s="84" t="s">
        <v>348</v>
      </c>
      <c r="E895" s="48">
        <f>SUM(F895:K895)</f>
        <v>1.2</v>
      </c>
      <c r="F895" s="49">
        <f>F862</f>
        <v>0</v>
      </c>
      <c r="G895" s="49">
        <f t="shared" ref="G895:I895" si="322">G862</f>
        <v>0.6</v>
      </c>
      <c r="H895" s="49">
        <f t="shared" si="322"/>
        <v>0</v>
      </c>
      <c r="I895" s="49">
        <f t="shared" si="322"/>
        <v>0.6</v>
      </c>
      <c r="J895" s="49">
        <f t="shared" ref="J895:K895" si="323">J883+J887</f>
        <v>0</v>
      </c>
      <c r="K895" s="49">
        <f t="shared" si="323"/>
        <v>0</v>
      </c>
    </row>
    <row r="896" spans="2:11" x14ac:dyDescent="0.2">
      <c r="B896" s="101" t="s">
        <v>644</v>
      </c>
      <c r="C896" s="101" t="s">
        <v>645</v>
      </c>
      <c r="D896" s="100"/>
      <c r="E896" s="48"/>
      <c r="F896" s="49"/>
      <c r="G896" s="49"/>
      <c r="H896" s="49"/>
      <c r="I896" s="49"/>
      <c r="J896" s="49">
        <f>J882</f>
        <v>1305.7</v>
      </c>
      <c r="K896" s="49"/>
    </row>
    <row r="897" spans="2:11" ht="11.4" customHeight="1" x14ac:dyDescent="0.2">
      <c r="B897" s="83" t="s">
        <v>452</v>
      </c>
      <c r="C897" s="83" t="s">
        <v>453</v>
      </c>
      <c r="D897" s="73" t="s">
        <v>358</v>
      </c>
      <c r="E897" s="48">
        <f>SUM(F897:K897)</f>
        <v>146.30000000000001</v>
      </c>
      <c r="F897" s="49">
        <v>0</v>
      </c>
      <c r="G897" s="49">
        <v>146.30000000000001</v>
      </c>
      <c r="H897" s="49">
        <v>0</v>
      </c>
      <c r="I897" s="49">
        <v>0</v>
      </c>
      <c r="J897" s="49">
        <v>0</v>
      </c>
      <c r="K897" s="49">
        <v>0</v>
      </c>
    </row>
    <row r="898" spans="2:11" x14ac:dyDescent="0.2">
      <c r="B898" s="83" t="s">
        <v>704</v>
      </c>
      <c r="C898" s="112" t="s">
        <v>453</v>
      </c>
      <c r="D898" s="73" t="s">
        <v>358</v>
      </c>
      <c r="E898" s="48">
        <f>SUM(F898:K898)</f>
        <v>18.64</v>
      </c>
      <c r="F898" s="49">
        <v>18.64</v>
      </c>
      <c r="G898" s="49">
        <v>0</v>
      </c>
      <c r="H898" s="49">
        <v>0</v>
      </c>
      <c r="I898" s="49">
        <v>0</v>
      </c>
      <c r="J898" s="49">
        <v>0</v>
      </c>
      <c r="K898" s="49">
        <v>0</v>
      </c>
    </row>
    <row r="899" spans="2:11" x14ac:dyDescent="0.2">
      <c r="B899" s="83" t="s">
        <v>452</v>
      </c>
      <c r="C899" s="83" t="s">
        <v>529</v>
      </c>
      <c r="D899" s="73" t="s">
        <v>358</v>
      </c>
      <c r="E899" s="48">
        <f>SUM(F899:K899)</f>
        <v>4.5</v>
      </c>
      <c r="F899" s="49">
        <v>4.5</v>
      </c>
      <c r="G899" s="49">
        <v>0</v>
      </c>
      <c r="H899" s="49">
        <v>0</v>
      </c>
      <c r="I899" s="49">
        <v>0</v>
      </c>
      <c r="J899" s="49">
        <v>0</v>
      </c>
      <c r="K899" s="49">
        <v>0</v>
      </c>
    </row>
    <row r="900" spans="2:11" hidden="1" x14ac:dyDescent="0.2">
      <c r="B900" s="83" t="s">
        <v>452</v>
      </c>
      <c r="C900" s="83" t="s">
        <v>530</v>
      </c>
      <c r="D900" s="73" t="s">
        <v>358</v>
      </c>
      <c r="E900" s="48">
        <f>SUM(F900:K900)</f>
        <v>0</v>
      </c>
      <c r="F900" s="49"/>
      <c r="G900" s="49"/>
      <c r="H900" s="49"/>
      <c r="I900" s="49"/>
      <c r="J900" s="49"/>
      <c r="K900" s="49"/>
    </row>
    <row r="901" spans="2:11" x14ac:dyDescent="0.2">
      <c r="B901" s="5" t="s">
        <v>352</v>
      </c>
      <c r="C901" s="5"/>
      <c r="D901" s="11"/>
      <c r="E901" s="7"/>
      <c r="F901" s="7"/>
      <c r="G901" s="7"/>
      <c r="H901" s="7"/>
      <c r="I901" s="7"/>
      <c r="J901" s="7"/>
      <c r="K901" s="7"/>
    </row>
    <row r="902" spans="2:11" x14ac:dyDescent="0.2">
      <c r="B902" s="12" t="s">
        <v>19</v>
      </c>
      <c r="C902" s="12"/>
      <c r="D902" s="13"/>
      <c r="E902" s="14"/>
      <c r="F902" s="14"/>
      <c r="G902" s="14"/>
      <c r="H902" s="14"/>
      <c r="I902" s="14"/>
      <c r="J902" s="14"/>
      <c r="K902" s="14"/>
    </row>
    <row r="903" spans="2:11" x14ac:dyDescent="0.2">
      <c r="B903" s="74" t="s">
        <v>353</v>
      </c>
      <c r="C903" s="75" t="s">
        <v>366</v>
      </c>
      <c r="D903" s="73" t="s">
        <v>358</v>
      </c>
      <c r="E903" s="47">
        <v>602.79999999999995</v>
      </c>
      <c r="F903" s="71"/>
      <c r="G903" s="71"/>
      <c r="H903" s="69"/>
      <c r="I903" s="69"/>
      <c r="J903" s="69"/>
      <c r="K903" s="69"/>
    </row>
    <row r="904" spans="2:11" x14ac:dyDescent="0.2">
      <c r="B904" s="74" t="s">
        <v>354</v>
      </c>
      <c r="C904" s="74"/>
      <c r="D904" s="73" t="s">
        <v>355</v>
      </c>
      <c r="E904" s="40">
        <f t="shared" ref="E904:E935" si="324">SUM(F904:K904)</f>
        <v>19</v>
      </c>
      <c r="F904" s="40">
        <f>+F917+F918+F919+F920</f>
        <v>19</v>
      </c>
      <c r="G904" s="40">
        <f t="shared" ref="G904:K904" si="325">+G917+G918+G919+G920</f>
        <v>0</v>
      </c>
      <c r="H904" s="16">
        <f t="shared" si="325"/>
        <v>0</v>
      </c>
      <c r="I904" s="16">
        <f t="shared" si="325"/>
        <v>0</v>
      </c>
      <c r="J904" s="16">
        <f t="shared" si="325"/>
        <v>0</v>
      </c>
      <c r="K904" s="16">
        <f t="shared" si="325"/>
        <v>0</v>
      </c>
    </row>
    <row r="905" spans="2:11" hidden="1" x14ac:dyDescent="0.2">
      <c r="B905" s="74" t="s">
        <v>356</v>
      </c>
      <c r="C905" s="74" t="s">
        <v>357</v>
      </c>
      <c r="D905" s="73" t="s">
        <v>358</v>
      </c>
      <c r="E905" s="48">
        <f t="shared" si="324"/>
        <v>0</v>
      </c>
      <c r="F905" s="47"/>
      <c r="G905" s="48">
        <f t="shared" ref="G905:K909" si="326">+G917*20</f>
        <v>0</v>
      </c>
      <c r="H905" s="8">
        <f t="shared" si="326"/>
        <v>0</v>
      </c>
      <c r="I905" s="8">
        <f t="shared" si="326"/>
        <v>0</v>
      </c>
      <c r="J905" s="8">
        <f t="shared" si="326"/>
        <v>0</v>
      </c>
      <c r="K905" s="8">
        <f t="shared" si="326"/>
        <v>0</v>
      </c>
    </row>
    <row r="906" spans="2:11" x14ac:dyDescent="0.2">
      <c r="B906" s="74" t="s">
        <v>356</v>
      </c>
      <c r="C906" s="74" t="s">
        <v>359</v>
      </c>
      <c r="D906" s="73" t="s">
        <v>358</v>
      </c>
      <c r="E906" s="48">
        <f t="shared" si="324"/>
        <v>53</v>
      </c>
      <c r="F906" s="47">
        <v>53</v>
      </c>
      <c r="G906" s="48">
        <f>+G918*20</f>
        <v>0</v>
      </c>
      <c r="H906" s="48">
        <f t="shared" si="326"/>
        <v>0</v>
      </c>
      <c r="I906" s="48">
        <f t="shared" si="326"/>
        <v>0</v>
      </c>
      <c r="J906" s="48">
        <f t="shared" si="326"/>
        <v>0</v>
      </c>
      <c r="K906" s="48">
        <f t="shared" si="326"/>
        <v>0</v>
      </c>
    </row>
    <row r="907" spans="2:11" x14ac:dyDescent="0.2">
      <c r="B907" s="74" t="s">
        <v>356</v>
      </c>
      <c r="C907" s="74" t="s">
        <v>360</v>
      </c>
      <c r="D907" s="73" t="s">
        <v>358</v>
      </c>
      <c r="E907" s="48">
        <f t="shared" si="324"/>
        <v>3</v>
      </c>
      <c r="F907" s="47">
        <v>3</v>
      </c>
      <c r="G907" s="48">
        <f t="shared" si="326"/>
        <v>0</v>
      </c>
      <c r="H907" s="8">
        <f t="shared" si="326"/>
        <v>0</v>
      </c>
      <c r="I907" s="8">
        <f t="shared" si="326"/>
        <v>0</v>
      </c>
      <c r="J907" s="8">
        <f t="shared" si="326"/>
        <v>0</v>
      </c>
      <c r="K907" s="8">
        <f t="shared" si="326"/>
        <v>0</v>
      </c>
    </row>
    <row r="908" spans="2:11" hidden="1" x14ac:dyDescent="0.2">
      <c r="B908" s="74" t="s">
        <v>356</v>
      </c>
      <c r="C908" s="74" t="s">
        <v>361</v>
      </c>
      <c r="D908" s="73" t="s">
        <v>358</v>
      </c>
      <c r="E908" s="48">
        <f t="shared" si="324"/>
        <v>0</v>
      </c>
      <c r="F908" s="47"/>
      <c r="G908" s="48">
        <f t="shared" si="326"/>
        <v>0</v>
      </c>
      <c r="H908" s="8">
        <f t="shared" si="326"/>
        <v>0</v>
      </c>
      <c r="I908" s="8">
        <f t="shared" si="326"/>
        <v>0</v>
      </c>
      <c r="J908" s="8">
        <f t="shared" si="326"/>
        <v>0</v>
      </c>
      <c r="K908" s="8">
        <f t="shared" si="326"/>
        <v>0</v>
      </c>
    </row>
    <row r="909" spans="2:11" hidden="1" x14ac:dyDescent="0.2">
      <c r="B909" s="74" t="s">
        <v>356</v>
      </c>
      <c r="C909" s="74" t="s">
        <v>500</v>
      </c>
      <c r="D909" s="73" t="s">
        <v>358</v>
      </c>
      <c r="E909" s="48">
        <f t="shared" si="324"/>
        <v>0</v>
      </c>
      <c r="F909" s="47"/>
      <c r="G909" s="48">
        <f t="shared" si="326"/>
        <v>0</v>
      </c>
      <c r="H909" s="8">
        <f t="shared" si="326"/>
        <v>0</v>
      </c>
      <c r="I909" s="8">
        <f t="shared" si="326"/>
        <v>0</v>
      </c>
      <c r="J909" s="8">
        <f t="shared" si="326"/>
        <v>0</v>
      </c>
      <c r="K909" s="8">
        <f t="shared" si="326"/>
        <v>0</v>
      </c>
    </row>
    <row r="910" spans="2:11" hidden="1" x14ac:dyDescent="0.2">
      <c r="B910" s="74" t="s">
        <v>362</v>
      </c>
      <c r="C910" s="74" t="s">
        <v>357</v>
      </c>
      <c r="D910" s="73" t="s">
        <v>363</v>
      </c>
      <c r="E910" s="48">
        <f t="shared" si="324"/>
        <v>0</v>
      </c>
      <c r="F910" s="39"/>
      <c r="G910" s="40">
        <f t="shared" ref="G910:K914" si="327">+G917</f>
        <v>0</v>
      </c>
      <c r="H910" s="16">
        <f t="shared" si="327"/>
        <v>0</v>
      </c>
      <c r="I910" s="16">
        <f t="shared" si="327"/>
        <v>0</v>
      </c>
      <c r="J910" s="16">
        <f t="shared" si="327"/>
        <v>0</v>
      </c>
      <c r="K910" s="16">
        <f t="shared" si="327"/>
        <v>0</v>
      </c>
    </row>
    <row r="911" spans="2:11" x14ac:dyDescent="0.2">
      <c r="B911" s="74" t="s">
        <v>362</v>
      </c>
      <c r="C911" s="74" t="s">
        <v>359</v>
      </c>
      <c r="D911" s="73" t="s">
        <v>363</v>
      </c>
      <c r="E911" s="40">
        <f t="shared" si="324"/>
        <v>18</v>
      </c>
      <c r="F911" s="39">
        <v>18</v>
      </c>
      <c r="G911" s="40">
        <f>+G918</f>
        <v>0</v>
      </c>
      <c r="H911" s="16">
        <f>+H918</f>
        <v>0</v>
      </c>
      <c r="I911" s="16">
        <f t="shared" si="327"/>
        <v>0</v>
      </c>
      <c r="J911" s="16">
        <f t="shared" si="327"/>
        <v>0</v>
      </c>
      <c r="K911" s="16">
        <f t="shared" si="327"/>
        <v>0</v>
      </c>
    </row>
    <row r="912" spans="2:11" x14ac:dyDescent="0.2">
      <c r="B912" s="74" t="s">
        <v>362</v>
      </c>
      <c r="C912" s="74" t="s">
        <v>360</v>
      </c>
      <c r="D912" s="73" t="s">
        <v>363</v>
      </c>
      <c r="E912" s="40">
        <f t="shared" si="324"/>
        <v>1</v>
      </c>
      <c r="F912" s="39">
        <v>1</v>
      </c>
      <c r="G912" s="40">
        <f t="shared" si="327"/>
        <v>0</v>
      </c>
      <c r="H912" s="16">
        <f t="shared" si="327"/>
        <v>0</v>
      </c>
      <c r="I912" s="16">
        <f t="shared" si="327"/>
        <v>0</v>
      </c>
      <c r="J912" s="16">
        <f t="shared" si="327"/>
        <v>0</v>
      </c>
      <c r="K912" s="16">
        <f t="shared" si="327"/>
        <v>0</v>
      </c>
    </row>
    <row r="913" spans="2:11" hidden="1" x14ac:dyDescent="0.2">
      <c r="B913" s="74" t="s">
        <v>362</v>
      </c>
      <c r="C913" s="74" t="s">
        <v>361</v>
      </c>
      <c r="D913" s="73" t="s">
        <v>363</v>
      </c>
      <c r="E913" s="40">
        <f t="shared" si="324"/>
        <v>0</v>
      </c>
      <c r="F913" s="39"/>
      <c r="G913" s="40">
        <f t="shared" si="327"/>
        <v>0</v>
      </c>
      <c r="H913" s="16">
        <f t="shared" si="327"/>
        <v>0</v>
      </c>
      <c r="I913" s="16">
        <f t="shared" si="327"/>
        <v>0</v>
      </c>
      <c r="J913" s="16">
        <f t="shared" si="327"/>
        <v>0</v>
      </c>
      <c r="K913" s="16">
        <f t="shared" si="327"/>
        <v>0</v>
      </c>
    </row>
    <row r="914" spans="2:11" hidden="1" x14ac:dyDescent="0.2">
      <c r="B914" s="74" t="s">
        <v>362</v>
      </c>
      <c r="C914" s="74" t="s">
        <v>500</v>
      </c>
      <c r="D914" s="73" t="s">
        <v>363</v>
      </c>
      <c r="E914" s="40">
        <f t="shared" si="324"/>
        <v>0</v>
      </c>
      <c r="F914" s="39"/>
      <c r="G914" s="40">
        <f t="shared" si="327"/>
        <v>0</v>
      </c>
      <c r="H914" s="16">
        <f t="shared" si="327"/>
        <v>0</v>
      </c>
      <c r="I914" s="16">
        <f t="shared" si="327"/>
        <v>0</v>
      </c>
      <c r="J914" s="16">
        <f t="shared" si="327"/>
        <v>0</v>
      </c>
      <c r="K914" s="16">
        <f t="shared" si="327"/>
        <v>0</v>
      </c>
    </row>
    <row r="915" spans="2:11" hidden="1" x14ac:dyDescent="0.2">
      <c r="B915" s="74" t="s">
        <v>531</v>
      </c>
      <c r="C915" s="74" t="s">
        <v>532</v>
      </c>
      <c r="D915" s="73" t="s">
        <v>363</v>
      </c>
      <c r="E915" s="40">
        <f t="shared" si="324"/>
        <v>0</v>
      </c>
      <c r="G915" s="40"/>
      <c r="H915" s="16"/>
      <c r="I915" s="16"/>
      <c r="J915" s="16"/>
      <c r="K915" s="16"/>
    </row>
    <row r="916" spans="2:11" hidden="1" x14ac:dyDescent="0.2">
      <c r="B916" s="74" t="s">
        <v>533</v>
      </c>
      <c r="C916" s="74" t="s">
        <v>532</v>
      </c>
      <c r="D916" s="73" t="s">
        <v>363</v>
      </c>
      <c r="E916" s="40">
        <f t="shared" si="324"/>
        <v>0</v>
      </c>
      <c r="F916" s="39"/>
      <c r="G916" s="40"/>
      <c r="H916" s="16"/>
      <c r="I916" s="16"/>
      <c r="J916" s="16"/>
      <c r="K916" s="16"/>
    </row>
    <row r="917" spans="2:11" x14ac:dyDescent="0.2">
      <c r="B917" s="74" t="s">
        <v>364</v>
      </c>
      <c r="C917" s="74" t="s">
        <v>357</v>
      </c>
      <c r="D917" s="73" t="s">
        <v>363</v>
      </c>
      <c r="E917" s="40">
        <f t="shared" si="324"/>
        <v>4</v>
      </c>
      <c r="F917" s="39">
        <v>4</v>
      </c>
      <c r="G917" s="50"/>
      <c r="H917" s="9"/>
      <c r="I917" s="9"/>
      <c r="J917" s="9"/>
      <c r="K917" s="9"/>
    </row>
    <row r="918" spans="2:11" x14ac:dyDescent="0.2">
      <c r="B918" s="74" t="s">
        <v>364</v>
      </c>
      <c r="C918" s="74" t="s">
        <v>359</v>
      </c>
      <c r="D918" s="73" t="s">
        <v>363</v>
      </c>
      <c r="E918" s="40">
        <f t="shared" si="324"/>
        <v>14</v>
      </c>
      <c r="F918" s="39">
        <v>14</v>
      </c>
      <c r="G918" s="50"/>
      <c r="H918" s="9"/>
      <c r="I918" s="9"/>
      <c r="J918" s="9"/>
      <c r="K918" s="9"/>
    </row>
    <row r="919" spans="2:11" x14ac:dyDescent="0.2">
      <c r="B919" s="74" t="s">
        <v>364</v>
      </c>
      <c r="C919" s="74" t="s">
        <v>360</v>
      </c>
      <c r="D919" s="73" t="s">
        <v>363</v>
      </c>
      <c r="E919" s="40">
        <f t="shared" si="324"/>
        <v>1</v>
      </c>
      <c r="F919" s="39">
        <v>1</v>
      </c>
      <c r="G919" s="50"/>
      <c r="H919" s="9"/>
      <c r="I919" s="9"/>
      <c r="J919" s="9"/>
      <c r="K919" s="9"/>
    </row>
    <row r="920" spans="2:11" hidden="1" x14ac:dyDescent="0.2">
      <c r="B920" s="74" t="s">
        <v>364</v>
      </c>
      <c r="C920" s="74" t="s">
        <v>361</v>
      </c>
      <c r="D920" s="73" t="s">
        <v>363</v>
      </c>
      <c r="E920" s="40">
        <f t="shared" si="324"/>
        <v>0</v>
      </c>
      <c r="F920" s="39"/>
      <c r="G920" s="50"/>
      <c r="H920" s="9"/>
      <c r="I920" s="9"/>
      <c r="J920" s="9"/>
      <c r="K920" s="9"/>
    </row>
    <row r="921" spans="2:11" hidden="1" x14ac:dyDescent="0.2">
      <c r="B921" s="83" t="s">
        <v>367</v>
      </c>
      <c r="C921" s="83" t="s">
        <v>185</v>
      </c>
      <c r="D921" s="61" t="s">
        <v>29</v>
      </c>
      <c r="E921" s="40">
        <f t="shared" si="324"/>
        <v>0</v>
      </c>
      <c r="F921" s="39"/>
      <c r="G921" s="50"/>
      <c r="H921" s="9"/>
      <c r="I921" s="9"/>
      <c r="J921" s="9"/>
      <c r="K921" s="9"/>
    </row>
    <row r="922" spans="2:11" hidden="1" x14ac:dyDescent="0.2">
      <c r="B922" s="83" t="s">
        <v>367</v>
      </c>
      <c r="C922" s="83" t="s">
        <v>187</v>
      </c>
      <c r="D922" s="61" t="s">
        <v>29</v>
      </c>
      <c r="E922" s="40">
        <f t="shared" si="324"/>
        <v>0</v>
      </c>
      <c r="F922" s="39"/>
      <c r="G922" s="50"/>
      <c r="H922" s="9"/>
      <c r="I922" s="9"/>
      <c r="J922" s="9"/>
      <c r="K922" s="9"/>
    </row>
    <row r="923" spans="2:11" hidden="1" x14ac:dyDescent="0.2">
      <c r="B923" s="83" t="s">
        <v>367</v>
      </c>
      <c r="C923" s="83" t="s">
        <v>188</v>
      </c>
      <c r="D923" s="61" t="s">
        <v>29</v>
      </c>
      <c r="E923" s="40">
        <f t="shared" si="324"/>
        <v>0</v>
      </c>
      <c r="F923" s="39"/>
      <c r="G923" s="50"/>
      <c r="H923" s="9"/>
      <c r="I923" s="9"/>
      <c r="J923" s="9"/>
      <c r="K923" s="9"/>
    </row>
    <row r="924" spans="2:11" hidden="1" x14ac:dyDescent="0.2">
      <c r="B924" s="83" t="s">
        <v>367</v>
      </c>
      <c r="C924" s="83" t="s">
        <v>189</v>
      </c>
      <c r="D924" s="61" t="s">
        <v>29</v>
      </c>
      <c r="E924" s="40">
        <f t="shared" si="324"/>
        <v>0</v>
      </c>
      <c r="F924" s="39"/>
      <c r="G924" s="50"/>
      <c r="H924" s="9"/>
      <c r="I924" s="9"/>
      <c r="J924" s="9"/>
      <c r="K924" s="9"/>
    </row>
    <row r="925" spans="2:11" hidden="1" x14ac:dyDescent="0.2">
      <c r="B925" s="83" t="s">
        <v>367</v>
      </c>
      <c r="C925" s="83" t="s">
        <v>190</v>
      </c>
      <c r="D925" s="61" t="s">
        <v>29</v>
      </c>
      <c r="E925" s="40">
        <f t="shared" si="324"/>
        <v>0</v>
      </c>
      <c r="F925" s="39"/>
      <c r="G925" s="50"/>
      <c r="H925" s="9"/>
      <c r="I925" s="9"/>
      <c r="J925" s="9"/>
      <c r="K925" s="9"/>
    </row>
    <row r="926" spans="2:11" hidden="1" x14ac:dyDescent="0.2">
      <c r="B926" s="83" t="s">
        <v>367</v>
      </c>
      <c r="C926" s="83" t="s">
        <v>191</v>
      </c>
      <c r="D926" s="61" t="s">
        <v>29</v>
      </c>
      <c r="E926" s="40">
        <f t="shared" si="324"/>
        <v>0</v>
      </c>
      <c r="F926" s="39"/>
      <c r="G926" s="50"/>
      <c r="H926" s="9"/>
      <c r="I926" s="9"/>
      <c r="J926" s="9"/>
      <c r="K926" s="9"/>
    </row>
    <row r="927" spans="2:11" hidden="1" x14ac:dyDescent="0.2">
      <c r="B927" s="83" t="s">
        <v>367</v>
      </c>
      <c r="C927" s="83" t="s">
        <v>192</v>
      </c>
      <c r="D927" s="61" t="s">
        <v>29</v>
      </c>
      <c r="E927" s="40">
        <f t="shared" si="324"/>
        <v>0</v>
      </c>
      <c r="F927" s="39"/>
      <c r="G927" s="50"/>
      <c r="H927" s="9"/>
      <c r="I927" s="9"/>
      <c r="J927" s="9"/>
      <c r="K927" s="9"/>
    </row>
    <row r="928" spans="2:11" hidden="1" x14ac:dyDescent="0.2">
      <c r="B928" s="83" t="s">
        <v>367</v>
      </c>
      <c r="C928" s="83" t="s">
        <v>193</v>
      </c>
      <c r="D928" s="61" t="s">
        <v>29</v>
      </c>
      <c r="E928" s="40">
        <f t="shared" si="324"/>
        <v>0</v>
      </c>
      <c r="F928" s="39"/>
      <c r="G928" s="50"/>
      <c r="H928" s="9"/>
      <c r="I928" s="9"/>
      <c r="J928" s="9"/>
      <c r="K928" s="9"/>
    </row>
    <row r="929" spans="2:11" hidden="1" x14ac:dyDescent="0.2">
      <c r="B929" s="83" t="s">
        <v>367</v>
      </c>
      <c r="C929" s="83" t="s">
        <v>194</v>
      </c>
      <c r="D929" s="61" t="s">
        <v>29</v>
      </c>
      <c r="E929" s="40">
        <f t="shared" si="324"/>
        <v>0</v>
      </c>
      <c r="F929" s="39"/>
      <c r="G929" s="50"/>
      <c r="H929" s="9"/>
      <c r="I929" s="9"/>
      <c r="J929" s="9"/>
      <c r="K929" s="9"/>
    </row>
    <row r="930" spans="2:11" hidden="1" x14ac:dyDescent="0.2">
      <c r="B930" s="83" t="s">
        <v>367</v>
      </c>
      <c r="C930" s="83" t="s">
        <v>195</v>
      </c>
      <c r="D930" s="61" t="s">
        <v>29</v>
      </c>
      <c r="E930" s="40">
        <f t="shared" si="324"/>
        <v>0</v>
      </c>
      <c r="F930" s="39"/>
      <c r="G930" s="50"/>
      <c r="H930" s="9"/>
      <c r="I930" s="9"/>
      <c r="J930" s="9"/>
      <c r="K930" s="9"/>
    </row>
    <row r="931" spans="2:11" x14ac:dyDescent="0.2">
      <c r="B931" s="83" t="s">
        <v>255</v>
      </c>
      <c r="C931" s="83" t="s">
        <v>454</v>
      </c>
      <c r="D931" s="61" t="s">
        <v>29</v>
      </c>
      <c r="E931" s="40">
        <f t="shared" si="324"/>
        <v>1</v>
      </c>
      <c r="F931" s="39">
        <v>1</v>
      </c>
      <c r="G931" s="50"/>
      <c r="H931" s="9"/>
      <c r="I931" s="9"/>
      <c r="J931" s="9"/>
      <c r="K931" s="9"/>
    </row>
    <row r="932" spans="2:11" x14ac:dyDescent="0.2">
      <c r="B932" s="83" t="s">
        <v>255</v>
      </c>
      <c r="C932" s="83" t="s">
        <v>185</v>
      </c>
      <c r="D932" s="61" t="s">
        <v>29</v>
      </c>
      <c r="E932" s="40">
        <f t="shared" si="324"/>
        <v>4</v>
      </c>
      <c r="F932" s="39">
        <v>4</v>
      </c>
      <c r="G932" s="50"/>
      <c r="H932" s="9"/>
      <c r="I932" s="9"/>
      <c r="J932" s="9"/>
      <c r="K932" s="9"/>
    </row>
    <row r="933" spans="2:11" hidden="1" x14ac:dyDescent="0.2">
      <c r="B933" s="83" t="s">
        <v>255</v>
      </c>
      <c r="C933" s="83" t="s">
        <v>187</v>
      </c>
      <c r="D933" s="61" t="s">
        <v>29</v>
      </c>
      <c r="E933" s="40">
        <f t="shared" si="324"/>
        <v>0</v>
      </c>
      <c r="F933" s="39"/>
      <c r="G933" s="50"/>
      <c r="H933" s="9"/>
      <c r="I933" s="9"/>
      <c r="J933" s="9"/>
      <c r="K933" s="9"/>
    </row>
    <row r="934" spans="2:11" x14ac:dyDescent="0.2">
      <c r="B934" s="83" t="s">
        <v>255</v>
      </c>
      <c r="C934" s="83" t="s">
        <v>188</v>
      </c>
      <c r="D934" s="61" t="s">
        <v>29</v>
      </c>
      <c r="E934" s="40">
        <f t="shared" si="324"/>
        <v>1</v>
      </c>
      <c r="F934" s="39">
        <v>1</v>
      </c>
      <c r="G934" s="50"/>
      <c r="H934" s="9"/>
      <c r="I934" s="9"/>
      <c r="J934" s="9"/>
      <c r="K934" s="9"/>
    </row>
    <row r="935" spans="2:11" hidden="1" x14ac:dyDescent="0.2">
      <c r="B935" s="83" t="s">
        <v>368</v>
      </c>
      <c r="C935" s="83" t="s">
        <v>189</v>
      </c>
      <c r="D935" s="61" t="s">
        <v>29</v>
      </c>
      <c r="E935" s="16">
        <f t="shared" si="324"/>
        <v>0</v>
      </c>
      <c r="F935" s="17"/>
      <c r="G935" s="9"/>
      <c r="H935" s="9"/>
      <c r="I935" s="9"/>
      <c r="J935" s="9"/>
      <c r="K935" s="9"/>
    </row>
    <row r="936" spans="2:11" hidden="1" x14ac:dyDescent="0.2">
      <c r="B936" s="83" t="s">
        <v>255</v>
      </c>
      <c r="C936" s="83" t="s">
        <v>190</v>
      </c>
      <c r="D936" s="61" t="s">
        <v>29</v>
      </c>
      <c r="E936" s="16">
        <f t="shared" ref="E936:E967" si="328">SUM(F936:K936)</f>
        <v>0</v>
      </c>
      <c r="F936" s="17"/>
      <c r="G936" s="9"/>
      <c r="H936" s="9"/>
      <c r="I936" s="9"/>
      <c r="J936" s="9"/>
      <c r="K936" s="9"/>
    </row>
    <row r="937" spans="2:11" hidden="1" x14ac:dyDescent="0.2">
      <c r="B937" s="83" t="s">
        <v>368</v>
      </c>
      <c r="C937" s="83" t="s">
        <v>191</v>
      </c>
      <c r="D937" s="61" t="s">
        <v>29</v>
      </c>
      <c r="E937" s="16">
        <f t="shared" si="328"/>
        <v>0</v>
      </c>
      <c r="F937" s="17"/>
      <c r="G937" s="9"/>
      <c r="H937" s="9"/>
      <c r="I937" s="9"/>
      <c r="J937" s="9"/>
      <c r="K937" s="9"/>
    </row>
    <row r="938" spans="2:11" hidden="1" x14ac:dyDescent="0.2">
      <c r="B938" s="83" t="s">
        <v>368</v>
      </c>
      <c r="C938" s="83" t="s">
        <v>192</v>
      </c>
      <c r="D938" s="61" t="s">
        <v>29</v>
      </c>
      <c r="E938" s="16">
        <f t="shared" si="328"/>
        <v>0</v>
      </c>
      <c r="F938" s="17"/>
      <c r="G938" s="9"/>
      <c r="H938" s="9"/>
      <c r="I938" s="9"/>
      <c r="J938" s="9"/>
      <c r="K938" s="9"/>
    </row>
    <row r="939" spans="2:11" hidden="1" x14ac:dyDescent="0.2">
      <c r="B939" s="83" t="s">
        <v>368</v>
      </c>
      <c r="C939" s="83" t="s">
        <v>193</v>
      </c>
      <c r="D939" s="61" t="s">
        <v>29</v>
      </c>
      <c r="E939" s="16">
        <f t="shared" si="328"/>
        <v>0</v>
      </c>
      <c r="F939" s="17"/>
      <c r="G939" s="9"/>
      <c r="H939" s="9"/>
      <c r="I939" s="9"/>
      <c r="J939" s="9"/>
      <c r="K939" s="9"/>
    </row>
    <row r="940" spans="2:11" hidden="1" x14ac:dyDescent="0.2">
      <c r="B940" s="83" t="s">
        <v>368</v>
      </c>
      <c r="C940" s="83" t="s">
        <v>194</v>
      </c>
      <c r="D940" s="61" t="s">
        <v>29</v>
      </c>
      <c r="E940" s="16">
        <f t="shared" si="328"/>
        <v>0</v>
      </c>
      <c r="F940" s="17"/>
      <c r="G940" s="9"/>
      <c r="H940" s="9"/>
      <c r="I940" s="9"/>
      <c r="J940" s="9"/>
      <c r="K940" s="9"/>
    </row>
    <row r="941" spans="2:11" hidden="1" x14ac:dyDescent="0.2">
      <c r="B941" s="83" t="s">
        <v>368</v>
      </c>
      <c r="C941" s="83" t="s">
        <v>195</v>
      </c>
      <c r="D941" s="61" t="s">
        <v>29</v>
      </c>
      <c r="E941" s="16">
        <f t="shared" si="328"/>
        <v>0</v>
      </c>
      <c r="F941" s="17"/>
      <c r="G941" s="9"/>
      <c r="H941" s="9"/>
      <c r="I941" s="9"/>
      <c r="J941" s="9"/>
      <c r="K941" s="9"/>
    </row>
    <row r="942" spans="2:11" hidden="1" x14ac:dyDescent="0.2">
      <c r="B942" s="83" t="s">
        <v>369</v>
      </c>
      <c r="C942" s="83" t="s">
        <v>185</v>
      </c>
      <c r="D942" s="61" t="s">
        <v>29</v>
      </c>
      <c r="E942" s="16">
        <f t="shared" si="328"/>
        <v>0</v>
      </c>
      <c r="F942" s="17"/>
      <c r="G942" s="9"/>
      <c r="H942" s="9"/>
      <c r="I942" s="9"/>
      <c r="J942" s="9"/>
      <c r="K942" s="9"/>
    </row>
    <row r="943" spans="2:11" hidden="1" x14ac:dyDescent="0.2">
      <c r="B943" s="83" t="s">
        <v>369</v>
      </c>
      <c r="C943" s="83" t="s">
        <v>187</v>
      </c>
      <c r="D943" s="61" t="s">
        <v>29</v>
      </c>
      <c r="E943" s="16">
        <f t="shared" si="328"/>
        <v>0</v>
      </c>
      <c r="F943" s="17"/>
      <c r="G943" s="9"/>
      <c r="H943" s="9"/>
      <c r="I943" s="9"/>
      <c r="J943" s="9"/>
      <c r="K943" s="9"/>
    </row>
    <row r="944" spans="2:11" x14ac:dyDescent="0.2">
      <c r="B944" s="83" t="s">
        <v>256</v>
      </c>
      <c r="C944" s="83" t="s">
        <v>188</v>
      </c>
      <c r="D944" s="61" t="s">
        <v>29</v>
      </c>
      <c r="E944" s="16">
        <f t="shared" si="328"/>
        <v>1</v>
      </c>
      <c r="F944" s="17">
        <v>1</v>
      </c>
      <c r="G944" s="9"/>
      <c r="H944" s="9"/>
      <c r="I944" s="9"/>
      <c r="J944" s="9"/>
      <c r="K944" s="9"/>
    </row>
    <row r="945" spans="2:11" hidden="1" x14ac:dyDescent="0.2">
      <c r="B945" s="83" t="s">
        <v>369</v>
      </c>
      <c r="C945" s="83" t="s">
        <v>189</v>
      </c>
      <c r="D945" s="61" t="s">
        <v>29</v>
      </c>
      <c r="E945" s="16">
        <f t="shared" si="328"/>
        <v>0</v>
      </c>
      <c r="F945" s="17"/>
      <c r="G945" s="9"/>
      <c r="H945" s="9"/>
      <c r="I945" s="9"/>
      <c r="J945" s="9"/>
      <c r="K945" s="9"/>
    </row>
    <row r="946" spans="2:11" hidden="1" x14ac:dyDescent="0.2">
      <c r="B946" s="83" t="s">
        <v>369</v>
      </c>
      <c r="C946" s="83" t="s">
        <v>190</v>
      </c>
      <c r="D946" s="61" t="s">
        <v>29</v>
      </c>
      <c r="E946" s="16">
        <f t="shared" si="328"/>
        <v>0</v>
      </c>
      <c r="F946" s="17"/>
      <c r="G946" s="9"/>
      <c r="H946" s="9"/>
      <c r="I946" s="9"/>
      <c r="J946" s="9"/>
      <c r="K946" s="9"/>
    </row>
    <row r="947" spans="2:11" hidden="1" x14ac:dyDescent="0.2">
      <c r="B947" s="83" t="s">
        <v>369</v>
      </c>
      <c r="C947" s="83" t="s">
        <v>191</v>
      </c>
      <c r="D947" s="61" t="s">
        <v>29</v>
      </c>
      <c r="E947" s="16">
        <f t="shared" si="328"/>
        <v>0</v>
      </c>
      <c r="F947" s="17"/>
      <c r="G947" s="9"/>
      <c r="H947" s="9"/>
      <c r="I947" s="9"/>
      <c r="J947" s="9"/>
      <c r="K947" s="9"/>
    </row>
    <row r="948" spans="2:11" hidden="1" x14ac:dyDescent="0.2">
      <c r="B948" s="83" t="s">
        <v>369</v>
      </c>
      <c r="C948" s="83" t="s">
        <v>192</v>
      </c>
      <c r="D948" s="61" t="s">
        <v>29</v>
      </c>
      <c r="E948" s="16">
        <f t="shared" si="328"/>
        <v>0</v>
      </c>
      <c r="F948" s="17"/>
      <c r="G948" s="9"/>
      <c r="H948" s="9"/>
      <c r="I948" s="9"/>
      <c r="J948" s="9"/>
      <c r="K948" s="9"/>
    </row>
    <row r="949" spans="2:11" hidden="1" x14ac:dyDescent="0.2">
      <c r="B949" s="83" t="s">
        <v>369</v>
      </c>
      <c r="C949" s="83" t="s">
        <v>193</v>
      </c>
      <c r="D949" s="61" t="s">
        <v>29</v>
      </c>
      <c r="E949" s="16">
        <f t="shared" si="328"/>
        <v>0</v>
      </c>
      <c r="F949" s="17"/>
      <c r="G949" s="9"/>
      <c r="H949" s="9"/>
      <c r="I949" s="9"/>
      <c r="J949" s="9"/>
      <c r="K949" s="9"/>
    </row>
    <row r="950" spans="2:11" x14ac:dyDescent="0.2">
      <c r="B950" s="104" t="s">
        <v>560</v>
      </c>
      <c r="C950" s="104" t="s">
        <v>240</v>
      </c>
      <c r="D950" s="61" t="s">
        <v>29</v>
      </c>
      <c r="E950" s="16">
        <f t="shared" si="328"/>
        <v>1</v>
      </c>
      <c r="F950" s="17">
        <v>1</v>
      </c>
      <c r="G950" s="9"/>
      <c r="H950" s="9"/>
      <c r="I950" s="9"/>
      <c r="J950" s="9"/>
      <c r="K950" s="9"/>
    </row>
    <row r="951" spans="2:11" x14ac:dyDescent="0.2">
      <c r="B951" s="104" t="s">
        <v>560</v>
      </c>
      <c r="C951" s="104" t="s">
        <v>241</v>
      </c>
      <c r="D951" s="61" t="s">
        <v>29</v>
      </c>
      <c r="E951" s="16">
        <f t="shared" si="328"/>
        <v>4</v>
      </c>
      <c r="F951" s="17">
        <v>4</v>
      </c>
      <c r="G951" s="9"/>
      <c r="H951" s="9"/>
      <c r="I951" s="9"/>
      <c r="J951" s="9"/>
      <c r="K951" s="9"/>
    </row>
    <row r="952" spans="2:11" x14ac:dyDescent="0.2">
      <c r="B952" s="83" t="s">
        <v>560</v>
      </c>
      <c r="C952" s="83" t="s">
        <v>242</v>
      </c>
      <c r="D952" s="61" t="s">
        <v>29</v>
      </c>
      <c r="E952" s="16">
        <f t="shared" si="328"/>
        <v>2</v>
      </c>
      <c r="F952" s="17">
        <v>2</v>
      </c>
      <c r="G952" s="9"/>
      <c r="H952" s="9"/>
      <c r="I952" s="9"/>
      <c r="J952" s="9"/>
      <c r="K952" s="9"/>
    </row>
    <row r="953" spans="2:11" x14ac:dyDescent="0.2">
      <c r="B953" s="104" t="s">
        <v>548</v>
      </c>
      <c r="C953" s="104" t="s">
        <v>268</v>
      </c>
      <c r="D953" s="61" t="s">
        <v>29</v>
      </c>
      <c r="E953" s="16">
        <f t="shared" si="328"/>
        <v>1</v>
      </c>
      <c r="F953" s="17">
        <f>F950</f>
        <v>1</v>
      </c>
      <c r="G953" s="9"/>
      <c r="H953" s="9"/>
      <c r="I953" s="9"/>
      <c r="J953" s="9"/>
      <c r="K953" s="9"/>
    </row>
    <row r="954" spans="2:11" x14ac:dyDescent="0.2">
      <c r="B954" s="83" t="s">
        <v>548</v>
      </c>
      <c r="C954" s="83" t="s">
        <v>269</v>
      </c>
      <c r="D954" s="84" t="s">
        <v>252</v>
      </c>
      <c r="E954" s="16">
        <f t="shared" si="328"/>
        <v>4</v>
      </c>
      <c r="F954" s="17">
        <f t="shared" ref="F954:F955" si="329">F951</f>
        <v>4</v>
      </c>
      <c r="G954" s="43"/>
      <c r="H954" s="43"/>
      <c r="I954" s="1"/>
      <c r="J954" s="1"/>
      <c r="K954" s="1"/>
    </row>
    <row r="955" spans="2:11" x14ac:dyDescent="0.2">
      <c r="B955" s="92" t="s">
        <v>548</v>
      </c>
      <c r="C955" s="92" t="s">
        <v>270</v>
      </c>
      <c r="D955" s="91" t="s">
        <v>252</v>
      </c>
      <c r="E955" s="16">
        <f t="shared" si="328"/>
        <v>2</v>
      </c>
      <c r="F955" s="17">
        <f t="shared" si="329"/>
        <v>2</v>
      </c>
      <c r="G955" s="43"/>
      <c r="H955" s="43"/>
      <c r="I955" s="1"/>
      <c r="J955" s="1"/>
      <c r="K955" s="1"/>
    </row>
    <row r="956" spans="2:11" ht="11.25" hidden="1" customHeight="1" x14ac:dyDescent="0.2">
      <c r="B956" s="83" t="s">
        <v>260</v>
      </c>
      <c r="C956" s="83"/>
      <c r="D956" s="61" t="s">
        <v>261</v>
      </c>
      <c r="E956" s="16">
        <f t="shared" si="328"/>
        <v>0</v>
      </c>
      <c r="F956" s="45"/>
      <c r="G956" s="1"/>
      <c r="H956" s="1"/>
      <c r="I956" s="1"/>
      <c r="J956" s="1"/>
      <c r="K956" s="1"/>
    </row>
    <row r="957" spans="2:11" x14ac:dyDescent="0.2">
      <c r="B957" s="12" t="s">
        <v>152</v>
      </c>
      <c r="C957" s="12"/>
      <c r="D957" s="13"/>
      <c r="E957" s="14"/>
      <c r="F957" s="14"/>
      <c r="G957" s="14"/>
      <c r="H957" s="14"/>
      <c r="I957" s="14"/>
      <c r="J957" s="14"/>
      <c r="K957" s="14"/>
    </row>
    <row r="958" spans="2:11" x14ac:dyDescent="0.2">
      <c r="B958" s="83" t="s">
        <v>370</v>
      </c>
      <c r="C958" s="75" t="s">
        <v>366</v>
      </c>
      <c r="D958" s="84" t="s">
        <v>7</v>
      </c>
      <c r="E958" s="40">
        <f>+E903</f>
        <v>602.79999999999995</v>
      </c>
      <c r="F958" s="71"/>
      <c r="G958" s="71"/>
      <c r="H958" s="69"/>
      <c r="I958" s="69"/>
      <c r="J958" s="69"/>
      <c r="K958" s="69"/>
    </row>
    <row r="959" spans="2:11" hidden="1" x14ac:dyDescent="0.2">
      <c r="B959" s="83" t="s">
        <v>288</v>
      </c>
      <c r="C959" s="83" t="s">
        <v>185</v>
      </c>
      <c r="D959" s="84" t="s">
        <v>279</v>
      </c>
      <c r="E959" s="40">
        <f t="shared" ref="E959:E1003" si="330">SUM(F959:K959)</f>
        <v>0</v>
      </c>
      <c r="F959" s="40">
        <f t="shared" ref="F959:K968" si="331">+F921</f>
        <v>0</v>
      </c>
      <c r="G959" s="40">
        <f t="shared" si="331"/>
        <v>0</v>
      </c>
      <c r="H959" s="16">
        <f t="shared" si="331"/>
        <v>0</v>
      </c>
      <c r="I959" s="16">
        <f t="shared" si="331"/>
        <v>0</v>
      </c>
      <c r="J959" s="16">
        <f t="shared" si="331"/>
        <v>0</v>
      </c>
      <c r="K959" s="16">
        <f t="shared" si="331"/>
        <v>0</v>
      </c>
    </row>
    <row r="960" spans="2:11" hidden="1" x14ac:dyDescent="0.2">
      <c r="B960" s="83" t="s">
        <v>288</v>
      </c>
      <c r="C960" s="83" t="s">
        <v>187</v>
      </c>
      <c r="D960" s="84" t="s">
        <v>279</v>
      </c>
      <c r="E960" s="40">
        <f t="shared" si="330"/>
        <v>0</v>
      </c>
      <c r="F960" s="40">
        <f t="shared" si="331"/>
        <v>0</v>
      </c>
      <c r="G960" s="40">
        <f t="shared" si="331"/>
        <v>0</v>
      </c>
      <c r="H960" s="16">
        <f t="shared" si="331"/>
        <v>0</v>
      </c>
      <c r="I960" s="16">
        <f t="shared" si="331"/>
        <v>0</v>
      </c>
      <c r="J960" s="16">
        <f t="shared" si="331"/>
        <v>0</v>
      </c>
      <c r="K960" s="16">
        <f t="shared" si="331"/>
        <v>0</v>
      </c>
    </row>
    <row r="961" spans="2:11" hidden="1" x14ac:dyDescent="0.2">
      <c r="B961" s="83" t="s">
        <v>288</v>
      </c>
      <c r="C961" s="83" t="s">
        <v>188</v>
      </c>
      <c r="D961" s="84" t="s">
        <v>279</v>
      </c>
      <c r="E961" s="40">
        <f t="shared" si="330"/>
        <v>0</v>
      </c>
      <c r="F961" s="40">
        <f t="shared" si="331"/>
        <v>0</v>
      </c>
      <c r="G961" s="40">
        <f t="shared" si="331"/>
        <v>0</v>
      </c>
      <c r="H961" s="16">
        <f t="shared" si="331"/>
        <v>0</v>
      </c>
      <c r="I961" s="16">
        <f t="shared" si="331"/>
        <v>0</v>
      </c>
      <c r="J961" s="16">
        <f t="shared" si="331"/>
        <v>0</v>
      </c>
      <c r="K961" s="16">
        <f t="shared" si="331"/>
        <v>0</v>
      </c>
    </row>
    <row r="962" spans="2:11" hidden="1" x14ac:dyDescent="0.2">
      <c r="B962" s="83" t="s">
        <v>288</v>
      </c>
      <c r="C962" s="83" t="s">
        <v>189</v>
      </c>
      <c r="D962" s="84" t="s">
        <v>279</v>
      </c>
      <c r="E962" s="40">
        <f t="shared" si="330"/>
        <v>0</v>
      </c>
      <c r="F962" s="40">
        <f t="shared" si="331"/>
        <v>0</v>
      </c>
      <c r="G962" s="40">
        <f t="shared" si="331"/>
        <v>0</v>
      </c>
      <c r="H962" s="16">
        <f t="shared" si="331"/>
        <v>0</v>
      </c>
      <c r="I962" s="16">
        <f t="shared" si="331"/>
        <v>0</v>
      </c>
      <c r="J962" s="16">
        <f t="shared" si="331"/>
        <v>0</v>
      </c>
      <c r="K962" s="16">
        <f t="shared" si="331"/>
        <v>0</v>
      </c>
    </row>
    <row r="963" spans="2:11" hidden="1" x14ac:dyDescent="0.2">
      <c r="B963" s="83" t="s">
        <v>288</v>
      </c>
      <c r="C963" s="83" t="s">
        <v>190</v>
      </c>
      <c r="D963" s="84" t="s">
        <v>279</v>
      </c>
      <c r="E963" s="40">
        <f t="shared" si="330"/>
        <v>0</v>
      </c>
      <c r="F963" s="40">
        <f t="shared" si="331"/>
        <v>0</v>
      </c>
      <c r="G963" s="40">
        <f t="shared" si="331"/>
        <v>0</v>
      </c>
      <c r="H963" s="16">
        <f t="shared" si="331"/>
        <v>0</v>
      </c>
      <c r="I963" s="16">
        <f t="shared" si="331"/>
        <v>0</v>
      </c>
      <c r="J963" s="16">
        <f t="shared" si="331"/>
        <v>0</v>
      </c>
      <c r="K963" s="16">
        <f t="shared" si="331"/>
        <v>0</v>
      </c>
    </row>
    <row r="964" spans="2:11" hidden="1" x14ac:dyDescent="0.2">
      <c r="B964" s="83" t="s">
        <v>288</v>
      </c>
      <c r="C964" s="83" t="s">
        <v>191</v>
      </c>
      <c r="D964" s="84" t="s">
        <v>279</v>
      </c>
      <c r="E964" s="40">
        <f t="shared" si="330"/>
        <v>0</v>
      </c>
      <c r="F964" s="40">
        <f t="shared" si="331"/>
        <v>0</v>
      </c>
      <c r="G964" s="40">
        <f t="shared" si="331"/>
        <v>0</v>
      </c>
      <c r="H964" s="16">
        <f t="shared" si="331"/>
        <v>0</v>
      </c>
      <c r="I964" s="16">
        <f t="shared" si="331"/>
        <v>0</v>
      </c>
      <c r="J964" s="16">
        <f t="shared" si="331"/>
        <v>0</v>
      </c>
      <c r="K964" s="16">
        <f t="shared" si="331"/>
        <v>0</v>
      </c>
    </row>
    <row r="965" spans="2:11" hidden="1" x14ac:dyDescent="0.2">
      <c r="B965" s="83" t="s">
        <v>288</v>
      </c>
      <c r="C965" s="83" t="s">
        <v>192</v>
      </c>
      <c r="D965" s="84" t="s">
        <v>279</v>
      </c>
      <c r="E965" s="40">
        <f t="shared" si="330"/>
        <v>0</v>
      </c>
      <c r="F965" s="40">
        <f t="shared" si="331"/>
        <v>0</v>
      </c>
      <c r="G965" s="40">
        <f t="shared" si="331"/>
        <v>0</v>
      </c>
      <c r="H965" s="16">
        <f t="shared" si="331"/>
        <v>0</v>
      </c>
      <c r="I965" s="16">
        <f t="shared" si="331"/>
        <v>0</v>
      </c>
      <c r="J965" s="16">
        <f t="shared" si="331"/>
        <v>0</v>
      </c>
      <c r="K965" s="16">
        <f t="shared" si="331"/>
        <v>0</v>
      </c>
    </row>
    <row r="966" spans="2:11" hidden="1" x14ac:dyDescent="0.2">
      <c r="B966" s="83" t="s">
        <v>288</v>
      </c>
      <c r="C966" s="83" t="s">
        <v>193</v>
      </c>
      <c r="D966" s="84" t="s">
        <v>279</v>
      </c>
      <c r="E966" s="40">
        <f t="shared" si="330"/>
        <v>0</v>
      </c>
      <c r="F966" s="40">
        <f t="shared" si="331"/>
        <v>0</v>
      </c>
      <c r="G966" s="40">
        <f t="shared" si="331"/>
        <v>0</v>
      </c>
      <c r="H966" s="16">
        <f t="shared" si="331"/>
        <v>0</v>
      </c>
      <c r="I966" s="16">
        <f t="shared" si="331"/>
        <v>0</v>
      </c>
      <c r="J966" s="16">
        <f t="shared" si="331"/>
        <v>0</v>
      </c>
      <c r="K966" s="16">
        <f t="shared" si="331"/>
        <v>0</v>
      </c>
    </row>
    <row r="967" spans="2:11" hidden="1" x14ac:dyDescent="0.2">
      <c r="B967" s="83" t="s">
        <v>288</v>
      </c>
      <c r="C967" s="83" t="s">
        <v>194</v>
      </c>
      <c r="D967" s="84" t="s">
        <v>279</v>
      </c>
      <c r="E967" s="40">
        <f t="shared" si="330"/>
        <v>0</v>
      </c>
      <c r="F967" s="40">
        <f t="shared" si="331"/>
        <v>0</v>
      </c>
      <c r="G967" s="40">
        <f t="shared" si="331"/>
        <v>0</v>
      </c>
      <c r="H967" s="16">
        <f t="shared" si="331"/>
        <v>0</v>
      </c>
      <c r="I967" s="16">
        <f t="shared" si="331"/>
        <v>0</v>
      </c>
      <c r="J967" s="16">
        <f t="shared" si="331"/>
        <v>0</v>
      </c>
      <c r="K967" s="16">
        <f t="shared" si="331"/>
        <v>0</v>
      </c>
    </row>
    <row r="968" spans="2:11" hidden="1" x14ac:dyDescent="0.2">
      <c r="B968" s="83" t="s">
        <v>288</v>
      </c>
      <c r="C968" s="83" t="s">
        <v>195</v>
      </c>
      <c r="D968" s="84" t="s">
        <v>279</v>
      </c>
      <c r="E968" s="40">
        <f t="shared" si="330"/>
        <v>0</v>
      </c>
      <c r="F968" s="40">
        <f t="shared" si="331"/>
        <v>0</v>
      </c>
      <c r="G968" s="40">
        <f t="shared" si="331"/>
        <v>0</v>
      </c>
      <c r="H968" s="16">
        <f t="shared" si="331"/>
        <v>0</v>
      </c>
      <c r="I968" s="16">
        <f t="shared" si="331"/>
        <v>0</v>
      </c>
      <c r="J968" s="16">
        <f t="shared" si="331"/>
        <v>0</v>
      </c>
      <c r="K968" s="16">
        <f t="shared" si="331"/>
        <v>0</v>
      </c>
    </row>
    <row r="969" spans="2:11" hidden="1" x14ac:dyDescent="0.2">
      <c r="B969" s="83" t="s">
        <v>292</v>
      </c>
      <c r="C969" s="83" t="s">
        <v>185</v>
      </c>
      <c r="D969" s="84" t="s">
        <v>279</v>
      </c>
      <c r="E969" s="40">
        <f t="shared" si="330"/>
        <v>0</v>
      </c>
      <c r="F969" s="40">
        <f t="shared" ref="F969:K978" si="332">+F942</f>
        <v>0</v>
      </c>
      <c r="G969" s="40">
        <f t="shared" si="332"/>
        <v>0</v>
      </c>
      <c r="H969" s="16">
        <f t="shared" si="332"/>
        <v>0</v>
      </c>
      <c r="I969" s="16">
        <f t="shared" si="332"/>
        <v>0</v>
      </c>
      <c r="J969" s="16">
        <f t="shared" si="332"/>
        <v>0</v>
      </c>
      <c r="K969" s="16">
        <f t="shared" si="332"/>
        <v>0</v>
      </c>
    </row>
    <row r="970" spans="2:11" hidden="1" x14ac:dyDescent="0.2">
      <c r="B970" s="83" t="s">
        <v>292</v>
      </c>
      <c r="C970" s="83" t="s">
        <v>187</v>
      </c>
      <c r="D970" s="84" t="s">
        <v>279</v>
      </c>
      <c r="E970" s="40">
        <f t="shared" si="330"/>
        <v>0</v>
      </c>
      <c r="F970" s="40">
        <f t="shared" si="332"/>
        <v>0</v>
      </c>
      <c r="G970" s="40">
        <f t="shared" si="332"/>
        <v>0</v>
      </c>
      <c r="H970" s="16">
        <f t="shared" si="332"/>
        <v>0</v>
      </c>
      <c r="I970" s="16">
        <f t="shared" si="332"/>
        <v>0</v>
      </c>
      <c r="J970" s="16">
        <f t="shared" si="332"/>
        <v>0</v>
      </c>
      <c r="K970" s="16">
        <f t="shared" si="332"/>
        <v>0</v>
      </c>
    </row>
    <row r="971" spans="2:11" x14ac:dyDescent="0.2">
      <c r="B971" s="83" t="s">
        <v>292</v>
      </c>
      <c r="C971" s="83" t="s">
        <v>188</v>
      </c>
      <c r="D971" s="84" t="s">
        <v>279</v>
      </c>
      <c r="E971" s="40">
        <f t="shared" si="330"/>
        <v>1</v>
      </c>
      <c r="F971" s="40">
        <f t="shared" si="332"/>
        <v>1</v>
      </c>
      <c r="G971" s="40">
        <f t="shared" si="332"/>
        <v>0</v>
      </c>
      <c r="H971" s="16">
        <f t="shared" si="332"/>
        <v>0</v>
      </c>
      <c r="I971" s="16">
        <f t="shared" si="332"/>
        <v>0</v>
      </c>
      <c r="J971" s="16">
        <f t="shared" si="332"/>
        <v>0</v>
      </c>
      <c r="K971" s="16">
        <f t="shared" si="332"/>
        <v>0</v>
      </c>
    </row>
    <row r="972" spans="2:11" hidden="1" x14ac:dyDescent="0.2">
      <c r="B972" s="83" t="s">
        <v>292</v>
      </c>
      <c r="C972" s="83" t="s">
        <v>189</v>
      </c>
      <c r="D972" s="84" t="s">
        <v>279</v>
      </c>
      <c r="E972" s="40">
        <f t="shared" si="330"/>
        <v>0</v>
      </c>
      <c r="F972" s="40">
        <f t="shared" si="332"/>
        <v>0</v>
      </c>
      <c r="G972" s="40">
        <f t="shared" si="332"/>
        <v>0</v>
      </c>
      <c r="H972" s="16">
        <f t="shared" si="332"/>
        <v>0</v>
      </c>
      <c r="I972" s="16">
        <f t="shared" si="332"/>
        <v>0</v>
      </c>
      <c r="J972" s="16">
        <f t="shared" si="332"/>
        <v>0</v>
      </c>
      <c r="K972" s="16">
        <f t="shared" si="332"/>
        <v>0</v>
      </c>
    </row>
    <row r="973" spans="2:11" hidden="1" x14ac:dyDescent="0.2">
      <c r="B973" s="83" t="s">
        <v>292</v>
      </c>
      <c r="C973" s="83" t="s">
        <v>190</v>
      </c>
      <c r="D973" s="84" t="s">
        <v>279</v>
      </c>
      <c r="E973" s="40">
        <f t="shared" si="330"/>
        <v>0</v>
      </c>
      <c r="F973" s="40">
        <f t="shared" si="332"/>
        <v>0</v>
      </c>
      <c r="G973" s="40">
        <f t="shared" si="332"/>
        <v>0</v>
      </c>
      <c r="H973" s="16">
        <f t="shared" si="332"/>
        <v>0</v>
      </c>
      <c r="I973" s="16">
        <f t="shared" si="332"/>
        <v>0</v>
      </c>
      <c r="J973" s="16">
        <f t="shared" si="332"/>
        <v>0</v>
      </c>
      <c r="K973" s="16">
        <f t="shared" si="332"/>
        <v>0</v>
      </c>
    </row>
    <row r="974" spans="2:11" hidden="1" x14ac:dyDescent="0.2">
      <c r="B974" s="83" t="s">
        <v>292</v>
      </c>
      <c r="C974" s="83" t="s">
        <v>191</v>
      </c>
      <c r="D974" s="84" t="s">
        <v>279</v>
      </c>
      <c r="E974" s="40">
        <f t="shared" si="330"/>
        <v>0</v>
      </c>
      <c r="F974" s="40">
        <f t="shared" si="332"/>
        <v>0</v>
      </c>
      <c r="G974" s="40">
        <f t="shared" si="332"/>
        <v>0</v>
      </c>
      <c r="H974" s="16">
        <f t="shared" si="332"/>
        <v>0</v>
      </c>
      <c r="I974" s="16">
        <f t="shared" si="332"/>
        <v>0</v>
      </c>
      <c r="J974" s="16">
        <f t="shared" si="332"/>
        <v>0</v>
      </c>
      <c r="K974" s="16">
        <f t="shared" si="332"/>
        <v>0</v>
      </c>
    </row>
    <row r="975" spans="2:11" hidden="1" x14ac:dyDescent="0.2">
      <c r="B975" s="83" t="s">
        <v>292</v>
      </c>
      <c r="C975" s="83" t="s">
        <v>192</v>
      </c>
      <c r="D975" s="84" t="s">
        <v>279</v>
      </c>
      <c r="E975" s="40">
        <f t="shared" si="330"/>
        <v>0</v>
      </c>
      <c r="F975" s="40">
        <f t="shared" si="332"/>
        <v>0</v>
      </c>
      <c r="G975" s="40">
        <f t="shared" si="332"/>
        <v>0</v>
      </c>
      <c r="H975" s="16">
        <f t="shared" si="332"/>
        <v>0</v>
      </c>
      <c r="I975" s="16">
        <f t="shared" si="332"/>
        <v>0</v>
      </c>
      <c r="J975" s="16">
        <f t="shared" si="332"/>
        <v>0</v>
      </c>
      <c r="K975" s="16">
        <f t="shared" si="332"/>
        <v>0</v>
      </c>
    </row>
    <row r="976" spans="2:11" hidden="1" x14ac:dyDescent="0.2">
      <c r="B976" s="83" t="s">
        <v>292</v>
      </c>
      <c r="C976" s="83" t="s">
        <v>193</v>
      </c>
      <c r="D976" s="84" t="s">
        <v>279</v>
      </c>
      <c r="E976" s="40">
        <f t="shared" si="330"/>
        <v>0</v>
      </c>
      <c r="F976" s="40">
        <f t="shared" si="332"/>
        <v>0</v>
      </c>
      <c r="G976" s="40">
        <f t="shared" si="332"/>
        <v>0</v>
      </c>
      <c r="H976" s="16">
        <f t="shared" si="332"/>
        <v>0</v>
      </c>
      <c r="I976" s="16">
        <f t="shared" si="332"/>
        <v>0</v>
      </c>
      <c r="J976" s="16">
        <f t="shared" si="332"/>
        <v>0</v>
      </c>
      <c r="K976" s="16">
        <f t="shared" si="332"/>
        <v>0</v>
      </c>
    </row>
    <row r="977" spans="2:11" hidden="1" x14ac:dyDescent="0.2">
      <c r="B977" s="83" t="s">
        <v>292</v>
      </c>
      <c r="C977" s="83" t="s">
        <v>194</v>
      </c>
      <c r="D977" s="84" t="s">
        <v>279</v>
      </c>
      <c r="E977" s="40">
        <f t="shared" si="330"/>
        <v>0</v>
      </c>
      <c r="F977" s="40"/>
      <c r="G977" s="40">
        <f t="shared" si="332"/>
        <v>0</v>
      </c>
      <c r="H977" s="16">
        <f t="shared" si="332"/>
        <v>0</v>
      </c>
      <c r="I977" s="16">
        <f t="shared" si="332"/>
        <v>0</v>
      </c>
      <c r="J977" s="16">
        <f t="shared" si="332"/>
        <v>0</v>
      </c>
      <c r="K977" s="16">
        <f t="shared" si="332"/>
        <v>0</v>
      </c>
    </row>
    <row r="978" spans="2:11" hidden="1" x14ac:dyDescent="0.2">
      <c r="B978" s="83" t="s">
        <v>292</v>
      </c>
      <c r="C978" s="83" t="s">
        <v>195</v>
      </c>
      <c r="D978" s="84" t="s">
        <v>279</v>
      </c>
      <c r="E978" s="40">
        <f t="shared" si="330"/>
        <v>0</v>
      </c>
      <c r="F978" s="40"/>
      <c r="G978" s="40">
        <f t="shared" si="332"/>
        <v>0</v>
      </c>
      <c r="H978" s="16">
        <f t="shared" si="332"/>
        <v>0</v>
      </c>
      <c r="I978" s="16">
        <f t="shared" si="332"/>
        <v>0</v>
      </c>
      <c r="J978" s="16">
        <f t="shared" si="332"/>
        <v>0</v>
      </c>
      <c r="K978" s="16">
        <f t="shared" si="332"/>
        <v>0</v>
      </c>
    </row>
    <row r="979" spans="2:11" x14ac:dyDescent="0.2">
      <c r="B979" s="83" t="s">
        <v>293</v>
      </c>
      <c r="C979" s="83" t="s">
        <v>454</v>
      </c>
      <c r="D979" s="84" t="s">
        <v>279</v>
      </c>
      <c r="E979" s="40">
        <f t="shared" si="330"/>
        <v>1</v>
      </c>
      <c r="F979" s="40">
        <f t="shared" ref="F979:K989" si="333">+F931</f>
        <v>1</v>
      </c>
      <c r="G979" s="40">
        <f t="shared" si="333"/>
        <v>0</v>
      </c>
      <c r="H979" s="16">
        <f t="shared" si="333"/>
        <v>0</v>
      </c>
      <c r="I979" s="16">
        <f t="shared" si="333"/>
        <v>0</v>
      </c>
      <c r="J979" s="16">
        <f t="shared" si="333"/>
        <v>0</v>
      </c>
      <c r="K979" s="16">
        <f t="shared" si="333"/>
        <v>0</v>
      </c>
    </row>
    <row r="980" spans="2:11" x14ac:dyDescent="0.2">
      <c r="B980" s="83" t="s">
        <v>293</v>
      </c>
      <c r="C980" s="83" t="s">
        <v>185</v>
      </c>
      <c r="D980" s="84" t="s">
        <v>279</v>
      </c>
      <c r="E980" s="40">
        <f t="shared" si="330"/>
        <v>4</v>
      </c>
      <c r="F980" s="40">
        <f t="shared" si="333"/>
        <v>4</v>
      </c>
      <c r="G980" s="40">
        <f t="shared" si="333"/>
        <v>0</v>
      </c>
      <c r="H980" s="16">
        <f t="shared" si="333"/>
        <v>0</v>
      </c>
      <c r="I980" s="16">
        <f t="shared" si="333"/>
        <v>0</v>
      </c>
      <c r="J980" s="16">
        <f t="shared" si="333"/>
        <v>0</v>
      </c>
      <c r="K980" s="16">
        <f t="shared" si="333"/>
        <v>0</v>
      </c>
    </row>
    <row r="981" spans="2:11" hidden="1" x14ac:dyDescent="0.2">
      <c r="B981" s="83" t="s">
        <v>293</v>
      </c>
      <c r="C981" s="83" t="s">
        <v>187</v>
      </c>
      <c r="D981" s="84" t="s">
        <v>279</v>
      </c>
      <c r="E981" s="40">
        <f t="shared" si="330"/>
        <v>0</v>
      </c>
      <c r="F981" s="40">
        <f t="shared" si="333"/>
        <v>0</v>
      </c>
      <c r="G981" s="40">
        <f t="shared" si="333"/>
        <v>0</v>
      </c>
      <c r="H981" s="16">
        <f t="shared" si="333"/>
        <v>0</v>
      </c>
      <c r="I981" s="16">
        <f t="shared" si="333"/>
        <v>0</v>
      </c>
      <c r="J981" s="16">
        <f t="shared" si="333"/>
        <v>0</v>
      </c>
      <c r="K981" s="16">
        <f t="shared" si="333"/>
        <v>0</v>
      </c>
    </row>
    <row r="982" spans="2:11" x14ac:dyDescent="0.2">
      <c r="B982" s="83" t="s">
        <v>293</v>
      </c>
      <c r="C982" s="83" t="s">
        <v>188</v>
      </c>
      <c r="D982" s="84" t="s">
        <v>279</v>
      </c>
      <c r="E982" s="40">
        <f t="shared" si="330"/>
        <v>1</v>
      </c>
      <c r="F982" s="40">
        <f t="shared" si="333"/>
        <v>1</v>
      </c>
      <c r="G982" s="40">
        <f t="shared" si="333"/>
        <v>0</v>
      </c>
      <c r="H982" s="16">
        <f t="shared" si="333"/>
        <v>0</v>
      </c>
      <c r="I982" s="16">
        <f t="shared" si="333"/>
        <v>0</v>
      </c>
      <c r="J982" s="16">
        <f t="shared" si="333"/>
        <v>0</v>
      </c>
      <c r="K982" s="16">
        <f t="shared" si="333"/>
        <v>0</v>
      </c>
    </row>
    <row r="983" spans="2:11" hidden="1" x14ac:dyDescent="0.2">
      <c r="B983" s="83" t="s">
        <v>293</v>
      </c>
      <c r="C983" s="83" t="s">
        <v>189</v>
      </c>
      <c r="D983" s="84" t="s">
        <v>279</v>
      </c>
      <c r="E983" s="40">
        <f t="shared" si="330"/>
        <v>0</v>
      </c>
      <c r="F983" s="40">
        <f t="shared" si="333"/>
        <v>0</v>
      </c>
      <c r="G983" s="40">
        <f t="shared" si="333"/>
        <v>0</v>
      </c>
      <c r="H983" s="16">
        <f t="shared" si="333"/>
        <v>0</v>
      </c>
      <c r="I983" s="16">
        <f t="shared" si="333"/>
        <v>0</v>
      </c>
      <c r="J983" s="16">
        <f t="shared" si="333"/>
        <v>0</v>
      </c>
      <c r="K983" s="16">
        <f t="shared" si="333"/>
        <v>0</v>
      </c>
    </row>
    <row r="984" spans="2:11" hidden="1" x14ac:dyDescent="0.2">
      <c r="B984" s="83" t="s">
        <v>293</v>
      </c>
      <c r="C984" s="83" t="s">
        <v>190</v>
      </c>
      <c r="D984" s="84" t="s">
        <v>279</v>
      </c>
      <c r="E984" s="40">
        <f t="shared" si="330"/>
        <v>0</v>
      </c>
      <c r="F984" s="40">
        <f t="shared" si="333"/>
        <v>0</v>
      </c>
      <c r="G984" s="40">
        <f t="shared" si="333"/>
        <v>0</v>
      </c>
      <c r="H984" s="16">
        <f t="shared" si="333"/>
        <v>0</v>
      </c>
      <c r="I984" s="16">
        <f t="shared" si="333"/>
        <v>0</v>
      </c>
      <c r="J984" s="16">
        <f t="shared" si="333"/>
        <v>0</v>
      </c>
      <c r="K984" s="16">
        <f t="shared" si="333"/>
        <v>0</v>
      </c>
    </row>
    <row r="985" spans="2:11" hidden="1" x14ac:dyDescent="0.2">
      <c r="B985" s="83" t="s">
        <v>293</v>
      </c>
      <c r="C985" s="83" t="s">
        <v>191</v>
      </c>
      <c r="D985" s="84" t="s">
        <v>279</v>
      </c>
      <c r="E985" s="40">
        <f t="shared" si="330"/>
        <v>0</v>
      </c>
      <c r="F985" s="40">
        <f t="shared" si="333"/>
        <v>0</v>
      </c>
      <c r="G985" s="40">
        <f t="shared" si="333"/>
        <v>0</v>
      </c>
      <c r="H985" s="16">
        <f t="shared" si="333"/>
        <v>0</v>
      </c>
      <c r="I985" s="16">
        <f t="shared" si="333"/>
        <v>0</v>
      </c>
      <c r="J985" s="16">
        <f t="shared" si="333"/>
        <v>0</v>
      </c>
      <c r="K985" s="16">
        <f t="shared" si="333"/>
        <v>0</v>
      </c>
    </row>
    <row r="986" spans="2:11" hidden="1" x14ac:dyDescent="0.2">
      <c r="B986" s="83" t="s">
        <v>293</v>
      </c>
      <c r="C986" s="83" t="s">
        <v>192</v>
      </c>
      <c r="D986" s="84" t="s">
        <v>279</v>
      </c>
      <c r="E986" s="40">
        <f t="shared" si="330"/>
        <v>0</v>
      </c>
      <c r="F986" s="40">
        <f t="shared" si="333"/>
        <v>0</v>
      </c>
      <c r="G986" s="40">
        <f t="shared" si="333"/>
        <v>0</v>
      </c>
      <c r="H986" s="16">
        <f t="shared" si="333"/>
        <v>0</v>
      </c>
      <c r="I986" s="16">
        <f t="shared" si="333"/>
        <v>0</v>
      </c>
      <c r="J986" s="16">
        <f t="shared" si="333"/>
        <v>0</v>
      </c>
      <c r="K986" s="16">
        <f t="shared" si="333"/>
        <v>0</v>
      </c>
    </row>
    <row r="987" spans="2:11" hidden="1" x14ac:dyDescent="0.2">
      <c r="B987" s="83" t="s">
        <v>293</v>
      </c>
      <c r="C987" s="83" t="s">
        <v>193</v>
      </c>
      <c r="D987" s="84" t="s">
        <v>279</v>
      </c>
      <c r="E987" s="40">
        <f t="shared" si="330"/>
        <v>0</v>
      </c>
      <c r="F987" s="40">
        <f t="shared" si="333"/>
        <v>0</v>
      </c>
      <c r="G987" s="40">
        <f t="shared" si="333"/>
        <v>0</v>
      </c>
      <c r="H987" s="16">
        <f t="shared" si="333"/>
        <v>0</v>
      </c>
      <c r="I987" s="16">
        <f t="shared" si="333"/>
        <v>0</v>
      </c>
      <c r="J987" s="16">
        <f t="shared" si="333"/>
        <v>0</v>
      </c>
      <c r="K987" s="16">
        <f t="shared" si="333"/>
        <v>0</v>
      </c>
    </row>
    <row r="988" spans="2:11" hidden="1" x14ac:dyDescent="0.2">
      <c r="B988" s="83" t="s">
        <v>293</v>
      </c>
      <c r="C988" s="83" t="s">
        <v>194</v>
      </c>
      <c r="D988" s="84" t="s">
        <v>279</v>
      </c>
      <c r="E988" s="40">
        <f t="shared" si="330"/>
        <v>0</v>
      </c>
      <c r="F988" s="40">
        <f t="shared" si="333"/>
        <v>0</v>
      </c>
      <c r="G988" s="40">
        <f t="shared" si="333"/>
        <v>0</v>
      </c>
      <c r="H988" s="16">
        <f t="shared" si="333"/>
        <v>0</v>
      </c>
      <c r="I988" s="16">
        <f t="shared" si="333"/>
        <v>0</v>
      </c>
      <c r="J988" s="16">
        <f t="shared" si="333"/>
        <v>0</v>
      </c>
      <c r="K988" s="16">
        <f t="shared" si="333"/>
        <v>0</v>
      </c>
    </row>
    <row r="989" spans="2:11" hidden="1" x14ac:dyDescent="0.2">
      <c r="B989" s="83" t="s">
        <v>293</v>
      </c>
      <c r="C989" s="83" t="s">
        <v>195</v>
      </c>
      <c r="D989" s="84" t="s">
        <v>279</v>
      </c>
      <c r="E989" s="40">
        <f t="shared" si="330"/>
        <v>0</v>
      </c>
      <c r="F989" s="40">
        <f t="shared" si="333"/>
        <v>0</v>
      </c>
      <c r="G989" s="40">
        <f t="shared" si="333"/>
        <v>0</v>
      </c>
      <c r="H989" s="16">
        <f t="shared" si="333"/>
        <v>0</v>
      </c>
      <c r="I989" s="16">
        <f t="shared" si="333"/>
        <v>0</v>
      </c>
      <c r="J989" s="16">
        <f t="shared" si="333"/>
        <v>0</v>
      </c>
      <c r="K989" s="16">
        <f t="shared" si="333"/>
        <v>0</v>
      </c>
    </row>
    <row r="990" spans="2:11" hidden="1" x14ac:dyDescent="0.2">
      <c r="B990" s="83" t="s">
        <v>294</v>
      </c>
      <c r="C990" s="83" t="s">
        <v>280</v>
      </c>
      <c r="D990" s="84" t="s">
        <v>279</v>
      </c>
      <c r="E990" s="40">
        <f t="shared" si="330"/>
        <v>0</v>
      </c>
      <c r="F990" s="45"/>
      <c r="G990" s="43"/>
      <c r="H990" s="1"/>
      <c r="I990" s="1"/>
      <c r="J990" s="1"/>
      <c r="K990" s="1"/>
    </row>
    <row r="991" spans="2:11" hidden="1" x14ac:dyDescent="0.2">
      <c r="B991" s="83" t="s">
        <v>294</v>
      </c>
      <c r="C991" s="83" t="s">
        <v>281</v>
      </c>
      <c r="D991" s="84" t="s">
        <v>279</v>
      </c>
      <c r="E991" s="40">
        <f t="shared" si="330"/>
        <v>0</v>
      </c>
      <c r="F991" s="45"/>
      <c r="G991" s="43"/>
      <c r="H991" s="1"/>
      <c r="I991" s="1"/>
      <c r="J991" s="1"/>
      <c r="K991" s="1"/>
    </row>
    <row r="992" spans="2:11" hidden="1" x14ac:dyDescent="0.2">
      <c r="B992" s="83" t="s">
        <v>294</v>
      </c>
      <c r="C992" s="83" t="s">
        <v>282</v>
      </c>
      <c r="D992" s="84" t="s">
        <v>279</v>
      </c>
      <c r="E992" s="40">
        <f t="shared" si="330"/>
        <v>0</v>
      </c>
      <c r="F992" s="45"/>
      <c r="G992" s="43"/>
      <c r="H992" s="1"/>
      <c r="I992" s="1"/>
      <c r="J992" s="1"/>
      <c r="K992" s="1"/>
    </row>
    <row r="993" spans="2:11" hidden="1" x14ac:dyDescent="0.2">
      <c r="B993" s="83" t="s">
        <v>294</v>
      </c>
      <c r="C993" s="83" t="s">
        <v>283</v>
      </c>
      <c r="D993" s="84" t="s">
        <v>279</v>
      </c>
      <c r="E993" s="40">
        <f t="shared" si="330"/>
        <v>0</v>
      </c>
      <c r="F993" s="45"/>
      <c r="G993" s="43"/>
      <c r="H993" s="1"/>
      <c r="I993" s="1"/>
      <c r="J993" s="1"/>
      <c r="K993" s="1"/>
    </row>
    <row r="994" spans="2:11" hidden="1" x14ac:dyDescent="0.2">
      <c r="B994" s="83" t="s">
        <v>295</v>
      </c>
      <c r="C994" s="83" t="s">
        <v>280</v>
      </c>
      <c r="D994" s="84" t="s">
        <v>279</v>
      </c>
      <c r="E994" s="40">
        <f t="shared" si="330"/>
        <v>0</v>
      </c>
      <c r="F994" s="45"/>
      <c r="G994" s="43"/>
      <c r="H994" s="1"/>
      <c r="I994" s="1"/>
      <c r="J994" s="1"/>
      <c r="K994" s="1"/>
    </row>
    <row r="995" spans="2:11" hidden="1" x14ac:dyDescent="0.2">
      <c r="B995" s="83" t="s">
        <v>295</v>
      </c>
      <c r="C995" s="83" t="s">
        <v>281</v>
      </c>
      <c r="D995" s="84" t="s">
        <v>279</v>
      </c>
      <c r="E995" s="40">
        <f t="shared" si="330"/>
        <v>0</v>
      </c>
      <c r="F995" s="45"/>
      <c r="G995" s="43"/>
      <c r="H995" s="1"/>
      <c r="I995" s="1"/>
      <c r="J995" s="1"/>
      <c r="K995" s="1"/>
    </row>
    <row r="996" spans="2:11" hidden="1" x14ac:dyDescent="0.2">
      <c r="B996" s="83" t="s">
        <v>295</v>
      </c>
      <c r="C996" s="83" t="s">
        <v>282</v>
      </c>
      <c r="D996" s="84" t="s">
        <v>279</v>
      </c>
      <c r="E996" s="40">
        <f t="shared" si="330"/>
        <v>0</v>
      </c>
      <c r="F996" s="45"/>
      <c r="G996" s="43"/>
      <c r="H996" s="1"/>
      <c r="I996" s="1"/>
      <c r="J996" s="1"/>
      <c r="K996" s="1"/>
    </row>
    <row r="997" spans="2:11" hidden="1" x14ac:dyDescent="0.2">
      <c r="B997" s="83" t="s">
        <v>295</v>
      </c>
      <c r="C997" s="83" t="s">
        <v>283</v>
      </c>
      <c r="D997" s="84" t="s">
        <v>279</v>
      </c>
      <c r="E997" s="40">
        <f t="shared" si="330"/>
        <v>0</v>
      </c>
      <c r="F997" s="45"/>
      <c r="G997" s="43"/>
      <c r="H997" s="1"/>
      <c r="I997" s="1"/>
      <c r="J997" s="1"/>
      <c r="K997" s="1"/>
    </row>
    <row r="998" spans="2:11" hidden="1" x14ac:dyDescent="0.2">
      <c r="B998" s="83" t="s">
        <v>296</v>
      </c>
      <c r="C998" s="83" t="s">
        <v>280</v>
      </c>
      <c r="D998" s="84" t="s">
        <v>279</v>
      </c>
      <c r="E998" s="40">
        <f t="shared" si="330"/>
        <v>0</v>
      </c>
      <c r="F998" s="45"/>
      <c r="G998" s="43"/>
      <c r="H998" s="1"/>
      <c r="I998" s="1"/>
      <c r="J998" s="1"/>
      <c r="K998" s="1"/>
    </row>
    <row r="999" spans="2:11" x14ac:dyDescent="0.2">
      <c r="B999" s="104" t="s">
        <v>547</v>
      </c>
      <c r="C999" s="104" t="s">
        <v>240</v>
      </c>
      <c r="D999" s="105" t="s">
        <v>246</v>
      </c>
      <c r="E999" s="40">
        <f t="shared" si="330"/>
        <v>1</v>
      </c>
      <c r="F999" s="16">
        <f t="shared" ref="F999:F1000" si="334">F953</f>
        <v>1</v>
      </c>
      <c r="G999" s="16">
        <f t="shared" ref="G999:K999" si="335">G950</f>
        <v>0</v>
      </c>
      <c r="H999" s="16">
        <f t="shared" si="335"/>
        <v>0</v>
      </c>
      <c r="I999" s="16">
        <f t="shared" si="335"/>
        <v>0</v>
      </c>
      <c r="J999" s="16">
        <f t="shared" si="335"/>
        <v>0</v>
      </c>
      <c r="K999" s="16">
        <f t="shared" si="335"/>
        <v>0</v>
      </c>
    </row>
    <row r="1000" spans="2:11" x14ac:dyDescent="0.2">
      <c r="B1000" s="104" t="s">
        <v>547</v>
      </c>
      <c r="C1000" s="104" t="s">
        <v>241</v>
      </c>
      <c r="D1000" s="105" t="s">
        <v>246</v>
      </c>
      <c r="E1000" s="40">
        <f t="shared" si="330"/>
        <v>4</v>
      </c>
      <c r="F1000" s="16">
        <f t="shared" si="334"/>
        <v>4</v>
      </c>
      <c r="G1000" s="16">
        <f t="shared" ref="G1000:K1000" si="336">G951</f>
        <v>0</v>
      </c>
      <c r="H1000" s="16">
        <f t="shared" si="336"/>
        <v>0</v>
      </c>
      <c r="I1000" s="16">
        <f t="shared" si="336"/>
        <v>0</v>
      </c>
      <c r="J1000" s="16">
        <f t="shared" si="336"/>
        <v>0</v>
      </c>
      <c r="K1000" s="16">
        <f t="shared" si="336"/>
        <v>0</v>
      </c>
    </row>
    <row r="1001" spans="2:11" x14ac:dyDescent="0.2">
      <c r="B1001" s="83" t="s">
        <v>547</v>
      </c>
      <c r="C1001" s="83" t="s">
        <v>242</v>
      </c>
      <c r="D1001" s="84" t="s">
        <v>246</v>
      </c>
      <c r="E1001" s="16">
        <f t="shared" si="330"/>
        <v>2</v>
      </c>
      <c r="F1001" s="16">
        <f>F955</f>
        <v>2</v>
      </c>
      <c r="G1001" s="16">
        <f t="shared" ref="G1001:K1001" si="337">G952</f>
        <v>0</v>
      </c>
      <c r="H1001" s="16">
        <f t="shared" si="337"/>
        <v>0</v>
      </c>
      <c r="I1001" s="16">
        <f t="shared" si="337"/>
        <v>0</v>
      </c>
      <c r="J1001" s="16">
        <f t="shared" si="337"/>
        <v>0</v>
      </c>
      <c r="K1001" s="16">
        <f t="shared" si="337"/>
        <v>0</v>
      </c>
    </row>
    <row r="1002" spans="2:11" hidden="1" x14ac:dyDescent="0.2">
      <c r="B1002" s="83" t="s">
        <v>496</v>
      </c>
      <c r="C1002" s="83"/>
      <c r="D1002" s="61" t="s">
        <v>261</v>
      </c>
      <c r="E1002" s="40">
        <f t="shared" si="330"/>
        <v>0</v>
      </c>
      <c r="F1002" s="45"/>
      <c r="G1002" s="43"/>
      <c r="H1002" s="1"/>
      <c r="I1002" s="1"/>
      <c r="J1002" s="1"/>
      <c r="K1002" s="1"/>
    </row>
    <row r="1003" spans="2:11" hidden="1" x14ac:dyDescent="0.2">
      <c r="B1003" s="83" t="s">
        <v>455</v>
      </c>
      <c r="C1003" s="83"/>
      <c r="D1003" s="84" t="s">
        <v>279</v>
      </c>
      <c r="E1003" s="40">
        <f t="shared" si="330"/>
        <v>0</v>
      </c>
      <c r="F1003" s="79"/>
      <c r="G1003" s="40">
        <f t="shared" ref="G1003:K1003" si="338">+G926+G934+G992+G995</f>
        <v>0</v>
      </c>
      <c r="H1003" s="16">
        <f t="shared" si="338"/>
        <v>0</v>
      </c>
      <c r="I1003" s="16">
        <f t="shared" si="338"/>
        <v>0</v>
      </c>
      <c r="J1003" s="16">
        <f t="shared" si="338"/>
        <v>0</v>
      </c>
      <c r="K1003" s="16">
        <f t="shared" si="338"/>
        <v>0</v>
      </c>
    </row>
    <row r="1004" spans="2:11" x14ac:dyDescent="0.2">
      <c r="B1004" s="76" t="s">
        <v>365</v>
      </c>
      <c r="C1004" s="76" t="s">
        <v>373</v>
      </c>
      <c r="D1004" s="73" t="s">
        <v>345</v>
      </c>
      <c r="E1004" s="51">
        <f>(+E903)/15</f>
        <v>40.18666666666666</v>
      </c>
      <c r="F1004" s="71"/>
      <c r="G1004" s="71"/>
      <c r="H1004" s="69"/>
      <c r="I1004" s="69"/>
      <c r="J1004" s="69"/>
      <c r="K1004" s="69"/>
    </row>
    <row r="1005" spans="2:11" x14ac:dyDescent="0.2">
      <c r="B1005" s="83" t="s">
        <v>370</v>
      </c>
      <c r="C1005" s="75" t="s">
        <v>366</v>
      </c>
      <c r="D1005" s="84" t="s">
        <v>7</v>
      </c>
      <c r="E1005" s="48">
        <f>+E903</f>
        <v>602.79999999999995</v>
      </c>
      <c r="F1005" s="71"/>
      <c r="G1005" s="71"/>
      <c r="H1005" s="69"/>
      <c r="I1005" s="69"/>
      <c r="J1005" s="69"/>
      <c r="K1005" s="69"/>
    </row>
    <row r="1006" spans="2:11" hidden="1" x14ac:dyDescent="0.2">
      <c r="B1006" s="83" t="s">
        <v>371</v>
      </c>
      <c r="C1006" s="74" t="s">
        <v>357</v>
      </c>
      <c r="D1006" s="84" t="s">
        <v>7</v>
      </c>
      <c r="E1006" s="48">
        <f t="shared" ref="E1006:E1015" si="339">SUM(F1006:K1006)</f>
        <v>0</v>
      </c>
      <c r="F1006" s="48">
        <f t="shared" ref="F1006:K1015" si="340">+F905</f>
        <v>0</v>
      </c>
      <c r="G1006" s="48">
        <f t="shared" si="340"/>
        <v>0</v>
      </c>
      <c r="H1006" s="8">
        <f t="shared" si="340"/>
        <v>0</v>
      </c>
      <c r="I1006" s="8">
        <f t="shared" si="340"/>
        <v>0</v>
      </c>
      <c r="J1006" s="8">
        <f t="shared" si="340"/>
        <v>0</v>
      </c>
      <c r="K1006" s="8">
        <f t="shared" si="340"/>
        <v>0</v>
      </c>
    </row>
    <row r="1007" spans="2:11" x14ac:dyDescent="0.2">
      <c r="B1007" s="83" t="s">
        <v>371</v>
      </c>
      <c r="C1007" s="74" t="s">
        <v>359</v>
      </c>
      <c r="D1007" s="84" t="s">
        <v>7</v>
      </c>
      <c r="E1007" s="48">
        <f t="shared" si="339"/>
        <v>53</v>
      </c>
      <c r="F1007" s="48">
        <f t="shared" si="340"/>
        <v>53</v>
      </c>
      <c r="G1007" s="48">
        <f t="shared" si="340"/>
        <v>0</v>
      </c>
      <c r="H1007" s="8">
        <f t="shared" si="340"/>
        <v>0</v>
      </c>
      <c r="I1007" s="8">
        <f t="shared" si="340"/>
        <v>0</v>
      </c>
      <c r="J1007" s="8">
        <f t="shared" si="340"/>
        <v>0</v>
      </c>
      <c r="K1007" s="8">
        <f t="shared" si="340"/>
        <v>0</v>
      </c>
    </row>
    <row r="1008" spans="2:11" x14ac:dyDescent="0.2">
      <c r="B1008" s="83" t="s">
        <v>371</v>
      </c>
      <c r="C1008" s="74" t="s">
        <v>360</v>
      </c>
      <c r="D1008" s="84" t="s">
        <v>7</v>
      </c>
      <c r="E1008" s="48">
        <f t="shared" si="339"/>
        <v>3</v>
      </c>
      <c r="F1008" s="48">
        <f t="shared" si="340"/>
        <v>3</v>
      </c>
      <c r="G1008" s="48">
        <f t="shared" si="340"/>
        <v>0</v>
      </c>
      <c r="H1008" s="8">
        <f t="shared" si="340"/>
        <v>0</v>
      </c>
      <c r="I1008" s="8">
        <f t="shared" si="340"/>
        <v>0</v>
      </c>
      <c r="J1008" s="8">
        <f t="shared" si="340"/>
        <v>0</v>
      </c>
      <c r="K1008" s="8">
        <f t="shared" si="340"/>
        <v>0</v>
      </c>
    </row>
    <row r="1009" spans="2:11" hidden="1" x14ac:dyDescent="0.2">
      <c r="B1009" s="83" t="s">
        <v>371</v>
      </c>
      <c r="C1009" s="74" t="s">
        <v>361</v>
      </c>
      <c r="D1009" s="84" t="s">
        <v>7</v>
      </c>
      <c r="E1009" s="48">
        <f t="shared" si="339"/>
        <v>0</v>
      </c>
      <c r="F1009" s="48">
        <f t="shared" si="340"/>
        <v>0</v>
      </c>
      <c r="G1009" s="48">
        <f t="shared" si="340"/>
        <v>0</v>
      </c>
      <c r="H1009" s="8">
        <f t="shared" si="340"/>
        <v>0</v>
      </c>
      <c r="I1009" s="8">
        <f t="shared" si="340"/>
        <v>0</v>
      </c>
      <c r="J1009" s="8">
        <f t="shared" si="340"/>
        <v>0</v>
      </c>
      <c r="K1009" s="8">
        <f t="shared" si="340"/>
        <v>0</v>
      </c>
    </row>
    <row r="1010" spans="2:11" hidden="1" x14ac:dyDescent="0.2">
      <c r="B1010" s="83" t="s">
        <v>371</v>
      </c>
      <c r="C1010" s="74" t="s">
        <v>500</v>
      </c>
      <c r="D1010" s="84" t="s">
        <v>7</v>
      </c>
      <c r="E1010" s="48">
        <f t="shared" si="339"/>
        <v>0</v>
      </c>
      <c r="F1010" s="48">
        <f t="shared" si="340"/>
        <v>0</v>
      </c>
      <c r="G1010" s="48">
        <f t="shared" si="340"/>
        <v>0</v>
      </c>
      <c r="H1010" s="48">
        <f t="shared" si="340"/>
        <v>0</v>
      </c>
      <c r="I1010" s="48">
        <f t="shared" si="340"/>
        <v>0</v>
      </c>
      <c r="J1010" s="48">
        <f t="shared" si="340"/>
        <v>0</v>
      </c>
      <c r="K1010" s="48">
        <f t="shared" si="340"/>
        <v>0</v>
      </c>
    </row>
    <row r="1011" spans="2:11" hidden="1" x14ac:dyDescent="0.2">
      <c r="B1011" s="83" t="s">
        <v>372</v>
      </c>
      <c r="C1011" s="74" t="s">
        <v>357</v>
      </c>
      <c r="D1011" s="84" t="s">
        <v>279</v>
      </c>
      <c r="E1011" s="40">
        <f t="shared" si="339"/>
        <v>0</v>
      </c>
      <c r="F1011" s="40">
        <f t="shared" si="340"/>
        <v>0</v>
      </c>
      <c r="G1011" s="40">
        <f t="shared" si="340"/>
        <v>0</v>
      </c>
      <c r="H1011" s="16">
        <f t="shared" si="340"/>
        <v>0</v>
      </c>
      <c r="I1011" s="16">
        <f t="shared" si="340"/>
        <v>0</v>
      </c>
      <c r="J1011" s="16">
        <f t="shared" si="340"/>
        <v>0</v>
      </c>
      <c r="K1011" s="16">
        <f t="shared" si="340"/>
        <v>0</v>
      </c>
    </row>
    <row r="1012" spans="2:11" x14ac:dyDescent="0.2">
      <c r="B1012" s="83" t="s">
        <v>372</v>
      </c>
      <c r="C1012" s="74" t="s">
        <v>359</v>
      </c>
      <c r="D1012" s="84" t="s">
        <v>279</v>
      </c>
      <c r="E1012" s="40">
        <f t="shared" si="339"/>
        <v>18</v>
      </c>
      <c r="F1012" s="40">
        <f t="shared" si="340"/>
        <v>18</v>
      </c>
      <c r="G1012" s="40">
        <f t="shared" si="340"/>
        <v>0</v>
      </c>
      <c r="H1012" s="40">
        <f t="shared" si="340"/>
        <v>0</v>
      </c>
      <c r="I1012" s="40">
        <f t="shared" si="340"/>
        <v>0</v>
      </c>
      <c r="J1012" s="40">
        <f t="shared" si="340"/>
        <v>0</v>
      </c>
      <c r="K1012" s="40">
        <f t="shared" si="340"/>
        <v>0</v>
      </c>
    </row>
    <row r="1013" spans="2:11" x14ac:dyDescent="0.2">
      <c r="B1013" s="83" t="s">
        <v>372</v>
      </c>
      <c r="C1013" s="74" t="s">
        <v>360</v>
      </c>
      <c r="D1013" s="84" t="s">
        <v>279</v>
      </c>
      <c r="E1013" s="40">
        <f t="shared" si="339"/>
        <v>1</v>
      </c>
      <c r="F1013" s="40">
        <f t="shared" si="340"/>
        <v>1</v>
      </c>
      <c r="G1013" s="40">
        <f t="shared" si="340"/>
        <v>0</v>
      </c>
      <c r="H1013" s="40">
        <f t="shared" si="340"/>
        <v>0</v>
      </c>
      <c r="I1013" s="40">
        <f t="shared" si="340"/>
        <v>0</v>
      </c>
      <c r="J1013" s="40">
        <f t="shared" si="340"/>
        <v>0</v>
      </c>
      <c r="K1013" s="40">
        <f t="shared" si="340"/>
        <v>0</v>
      </c>
    </row>
    <row r="1014" spans="2:11" hidden="1" x14ac:dyDescent="0.2">
      <c r="B1014" s="83" t="s">
        <v>372</v>
      </c>
      <c r="C1014" s="74" t="s">
        <v>361</v>
      </c>
      <c r="D1014" s="84" t="s">
        <v>279</v>
      </c>
      <c r="E1014" s="40">
        <f t="shared" si="339"/>
        <v>0</v>
      </c>
      <c r="F1014" s="40">
        <f t="shared" si="340"/>
        <v>0</v>
      </c>
      <c r="G1014" s="40">
        <f t="shared" si="340"/>
        <v>0</v>
      </c>
      <c r="H1014" s="40">
        <f t="shared" si="340"/>
        <v>0</v>
      </c>
      <c r="I1014" s="40">
        <f t="shared" si="340"/>
        <v>0</v>
      </c>
      <c r="J1014" s="40">
        <f t="shared" si="340"/>
        <v>0</v>
      </c>
      <c r="K1014" s="40">
        <f t="shared" si="340"/>
        <v>0</v>
      </c>
    </row>
    <row r="1015" spans="2:11" hidden="1" x14ac:dyDescent="0.2">
      <c r="B1015" s="83" t="s">
        <v>372</v>
      </c>
      <c r="C1015" s="74" t="s">
        <v>500</v>
      </c>
      <c r="D1015" s="84" t="s">
        <v>279</v>
      </c>
      <c r="E1015" s="40">
        <f t="shared" si="339"/>
        <v>0</v>
      </c>
      <c r="F1015" s="40">
        <f t="shared" si="340"/>
        <v>0</v>
      </c>
      <c r="G1015" s="40">
        <f t="shared" si="340"/>
        <v>0</v>
      </c>
      <c r="H1015" s="40">
        <f t="shared" si="340"/>
        <v>0</v>
      </c>
      <c r="I1015" s="40">
        <f t="shared" si="340"/>
        <v>0</v>
      </c>
      <c r="J1015" s="40">
        <f t="shared" si="340"/>
        <v>0</v>
      </c>
      <c r="K1015" s="40">
        <f t="shared" si="340"/>
        <v>0</v>
      </c>
    </row>
    <row r="1016" spans="2:11" ht="12" customHeight="1" x14ac:dyDescent="0.2">
      <c r="B1016" s="116" t="s">
        <v>669</v>
      </c>
      <c r="C1016" s="83" t="s">
        <v>394</v>
      </c>
      <c r="D1016" s="84" t="s">
        <v>326</v>
      </c>
      <c r="E1016" s="39">
        <v>0.04</v>
      </c>
      <c r="F1016" s="71"/>
      <c r="G1016" s="71"/>
      <c r="H1016" s="69"/>
      <c r="I1016" s="69"/>
      <c r="J1016" s="69"/>
      <c r="K1016" s="69"/>
    </row>
    <row r="1017" spans="2:11" ht="12" customHeight="1" x14ac:dyDescent="0.2">
      <c r="B1017" s="116"/>
      <c r="C1017" s="83" t="s">
        <v>349</v>
      </c>
      <c r="D1017" s="84" t="s">
        <v>326</v>
      </c>
      <c r="E1017" s="47">
        <f>SUM(F1017:K1017)</f>
        <v>101.8</v>
      </c>
      <c r="F1017" s="47">
        <v>101.8</v>
      </c>
      <c r="G1017" s="47"/>
      <c r="H1017" s="21"/>
      <c r="I1017" s="21"/>
      <c r="J1017" s="21"/>
      <c r="K1017" s="21"/>
    </row>
    <row r="1018" spans="2:11" ht="12" hidden="1" customHeight="1" x14ac:dyDescent="0.2">
      <c r="B1018" s="116" t="s">
        <v>629</v>
      </c>
      <c r="C1018" s="83" t="s">
        <v>394</v>
      </c>
      <c r="D1018" s="84" t="s">
        <v>326</v>
      </c>
      <c r="E1018" s="47">
        <v>0.05</v>
      </c>
      <c r="F1018" s="71"/>
      <c r="G1018" s="71"/>
      <c r="H1018" s="69"/>
      <c r="I1018" s="69"/>
      <c r="J1018" s="69"/>
      <c r="K1018" s="69"/>
    </row>
    <row r="1019" spans="2:11" ht="12" hidden="1" customHeight="1" x14ac:dyDescent="0.2">
      <c r="B1019" s="116"/>
      <c r="C1019" s="83" t="s">
        <v>349</v>
      </c>
      <c r="D1019" s="84" t="s">
        <v>326</v>
      </c>
      <c r="E1019" s="47">
        <f t="shared" ref="E1019:E1029" si="341">SUM(F1019:K1019)</f>
        <v>0</v>
      </c>
      <c r="F1019" s="47"/>
      <c r="G1019" s="47"/>
      <c r="H1019" s="17"/>
      <c r="I1019" s="17"/>
      <c r="J1019" s="17"/>
      <c r="K1019" s="17"/>
    </row>
    <row r="1020" spans="2:11" ht="12" hidden="1" customHeight="1" x14ac:dyDescent="0.2">
      <c r="B1020" s="116" t="s">
        <v>389</v>
      </c>
      <c r="C1020" s="83" t="s">
        <v>395</v>
      </c>
      <c r="D1020" s="84" t="s">
        <v>326</v>
      </c>
      <c r="E1020" s="47">
        <f t="shared" si="341"/>
        <v>0</v>
      </c>
      <c r="F1020" s="71"/>
      <c r="G1020" s="71"/>
      <c r="H1020" s="69"/>
      <c r="I1020" s="69"/>
      <c r="J1020" s="69"/>
      <c r="K1020" s="69"/>
    </row>
    <row r="1021" spans="2:11" ht="12" hidden="1" customHeight="1" x14ac:dyDescent="0.2">
      <c r="B1021" s="116"/>
      <c r="C1021" s="83" t="s">
        <v>349</v>
      </c>
      <c r="D1021" s="84" t="s">
        <v>326</v>
      </c>
      <c r="E1021" s="47">
        <f t="shared" si="341"/>
        <v>0</v>
      </c>
      <c r="F1021" s="39"/>
      <c r="G1021" s="39"/>
      <c r="H1021" s="17"/>
      <c r="I1021" s="17"/>
      <c r="J1021" s="17"/>
      <c r="K1021" s="17"/>
    </row>
    <row r="1022" spans="2:11" ht="12" hidden="1" customHeight="1" x14ac:dyDescent="0.2">
      <c r="B1022" s="116" t="s">
        <v>406</v>
      </c>
      <c r="C1022" s="83" t="s">
        <v>395</v>
      </c>
      <c r="D1022" s="84" t="s">
        <v>326</v>
      </c>
      <c r="E1022" s="47">
        <f t="shared" si="341"/>
        <v>0</v>
      </c>
      <c r="F1022" s="71"/>
      <c r="G1022" s="71"/>
      <c r="H1022" s="69"/>
      <c r="I1022" s="69"/>
      <c r="J1022" s="69"/>
      <c r="K1022" s="69"/>
    </row>
    <row r="1023" spans="2:11" hidden="1" x14ac:dyDescent="0.2">
      <c r="B1023" s="116"/>
      <c r="C1023" s="83" t="s">
        <v>349</v>
      </c>
      <c r="D1023" s="84" t="s">
        <v>326</v>
      </c>
      <c r="E1023" s="47">
        <f t="shared" si="341"/>
        <v>0</v>
      </c>
      <c r="F1023" s="47"/>
      <c r="G1023" s="47"/>
      <c r="H1023" s="21"/>
      <c r="I1023" s="21"/>
      <c r="J1023" s="21"/>
      <c r="K1023" s="21"/>
    </row>
    <row r="1024" spans="2:11" x14ac:dyDescent="0.2">
      <c r="B1024" s="83" t="s">
        <v>390</v>
      </c>
      <c r="C1024" s="83" t="s">
        <v>633</v>
      </c>
      <c r="D1024" s="84" t="s">
        <v>326</v>
      </c>
      <c r="E1024" s="48">
        <f t="shared" si="341"/>
        <v>203.6</v>
      </c>
      <c r="F1024" s="48">
        <f>F1017*2</f>
        <v>203.6</v>
      </c>
      <c r="G1024" s="48">
        <f t="shared" ref="G1024:K1024" si="342">G1017*2</f>
        <v>0</v>
      </c>
      <c r="H1024" s="48">
        <f t="shared" si="342"/>
        <v>0</v>
      </c>
      <c r="I1024" s="48">
        <f t="shared" si="342"/>
        <v>0</v>
      </c>
      <c r="J1024" s="48">
        <f t="shared" si="342"/>
        <v>0</v>
      </c>
      <c r="K1024" s="48">
        <f t="shared" si="342"/>
        <v>0</v>
      </c>
    </row>
    <row r="1025" spans="2:11" hidden="1" x14ac:dyDescent="0.2">
      <c r="B1025" s="83" t="s">
        <v>391</v>
      </c>
      <c r="C1025" s="83" t="s">
        <v>556</v>
      </c>
      <c r="D1025" s="84" t="s">
        <v>326</v>
      </c>
      <c r="E1025" s="48">
        <f t="shared" si="341"/>
        <v>0</v>
      </c>
      <c r="F1025" s="48">
        <f>F1019*2</f>
        <v>0</v>
      </c>
      <c r="G1025" s="48">
        <f t="shared" ref="G1025:K1025" si="343">G1019*2</f>
        <v>0</v>
      </c>
      <c r="H1025" s="48">
        <f t="shared" si="343"/>
        <v>0</v>
      </c>
      <c r="I1025" s="48">
        <f t="shared" si="343"/>
        <v>0</v>
      </c>
      <c r="J1025" s="48">
        <f t="shared" si="343"/>
        <v>0</v>
      </c>
      <c r="K1025" s="48">
        <f t="shared" si="343"/>
        <v>0</v>
      </c>
    </row>
    <row r="1026" spans="2:11" hidden="1" x14ac:dyDescent="0.2">
      <c r="B1026" s="83" t="s">
        <v>392</v>
      </c>
      <c r="C1026" s="83" t="s">
        <v>396</v>
      </c>
      <c r="D1026" s="84" t="s">
        <v>326</v>
      </c>
      <c r="E1026" s="48">
        <f t="shared" si="341"/>
        <v>0</v>
      </c>
      <c r="F1026" s="48"/>
      <c r="G1026" s="48"/>
      <c r="H1026" s="8"/>
      <c r="I1026" s="8"/>
      <c r="J1026" s="8"/>
      <c r="K1026" s="8"/>
    </row>
    <row r="1027" spans="2:11" hidden="1" x14ac:dyDescent="0.2">
      <c r="B1027" s="83" t="s">
        <v>393</v>
      </c>
      <c r="C1027" s="83" t="s">
        <v>396</v>
      </c>
      <c r="D1027" s="84" t="s">
        <v>326</v>
      </c>
      <c r="E1027" s="48">
        <f t="shared" si="341"/>
        <v>0</v>
      </c>
      <c r="F1027" s="48"/>
      <c r="G1027" s="48"/>
      <c r="H1027" s="8"/>
      <c r="I1027" s="8"/>
      <c r="J1027" s="8"/>
      <c r="K1027" s="8"/>
    </row>
    <row r="1028" spans="2:11" x14ac:dyDescent="0.2">
      <c r="B1028" s="83" t="s">
        <v>486</v>
      </c>
      <c r="C1028" s="83" t="s">
        <v>702</v>
      </c>
      <c r="D1028" s="84" t="s">
        <v>326</v>
      </c>
      <c r="E1028" s="48">
        <f t="shared" si="341"/>
        <v>0.18731200000000001</v>
      </c>
      <c r="F1028" s="48">
        <f>0.023*E1016*F1024</f>
        <v>0.18731200000000001</v>
      </c>
      <c r="G1028" s="48">
        <f t="shared" ref="G1028:K1028" si="344">0.023*F1016*G1024</f>
        <v>0</v>
      </c>
      <c r="H1028" s="48">
        <f t="shared" si="344"/>
        <v>0</v>
      </c>
      <c r="I1028" s="48">
        <f t="shared" si="344"/>
        <v>0</v>
      </c>
      <c r="J1028" s="48">
        <f t="shared" si="344"/>
        <v>0</v>
      </c>
      <c r="K1028" s="48">
        <f t="shared" si="344"/>
        <v>0</v>
      </c>
    </row>
    <row r="1029" spans="2:11" hidden="1" x14ac:dyDescent="0.2">
      <c r="B1029" s="83" t="s">
        <v>474</v>
      </c>
      <c r="C1029" s="83" t="s">
        <v>628</v>
      </c>
      <c r="D1029" s="84"/>
      <c r="E1029" s="48">
        <f t="shared" si="341"/>
        <v>0</v>
      </c>
      <c r="F1029" s="48">
        <f>0.023*E1018*F1025</f>
        <v>0</v>
      </c>
      <c r="G1029" s="48">
        <f t="shared" ref="G1029:K1029" si="345">0.023*F1018*G1025</f>
        <v>0</v>
      </c>
      <c r="H1029" s="48">
        <f t="shared" si="345"/>
        <v>0</v>
      </c>
      <c r="I1029" s="48">
        <f t="shared" si="345"/>
        <v>0</v>
      </c>
      <c r="J1029" s="48">
        <f t="shared" si="345"/>
        <v>0</v>
      </c>
      <c r="K1029" s="48">
        <f t="shared" si="345"/>
        <v>0</v>
      </c>
    </row>
    <row r="1030" spans="2:11" x14ac:dyDescent="0.2">
      <c r="B1030" s="116" t="s">
        <v>397</v>
      </c>
      <c r="C1030" s="83" t="s">
        <v>350</v>
      </c>
      <c r="D1030" s="84" t="s">
        <v>351</v>
      </c>
      <c r="E1030" s="47">
        <v>0.5</v>
      </c>
      <c r="F1030" s="71"/>
      <c r="G1030" s="71"/>
      <c r="H1030" s="69"/>
      <c r="I1030" s="69"/>
      <c r="J1030" s="69"/>
      <c r="K1030" s="69"/>
    </row>
    <row r="1031" spans="2:11" x14ac:dyDescent="0.2">
      <c r="B1031" s="116"/>
      <c r="C1031" s="83" t="s">
        <v>344</v>
      </c>
      <c r="D1031" s="84" t="s">
        <v>348</v>
      </c>
      <c r="E1031" s="48">
        <f>E1030*E1017</f>
        <v>50.9</v>
      </c>
      <c r="F1031" s="48">
        <f>+F1017*$E$1030</f>
        <v>50.9</v>
      </c>
      <c r="G1031" s="48">
        <f t="shared" ref="G1031:K1031" si="346">+G1017*$E$1030</f>
        <v>0</v>
      </c>
      <c r="H1031" s="8">
        <f t="shared" si="346"/>
        <v>0</v>
      </c>
      <c r="I1031" s="8">
        <f t="shared" si="346"/>
        <v>0</v>
      </c>
      <c r="J1031" s="8">
        <f t="shared" si="346"/>
        <v>0</v>
      </c>
      <c r="K1031" s="8">
        <f t="shared" si="346"/>
        <v>0</v>
      </c>
    </row>
    <row r="1032" spans="2:11" hidden="1" x14ac:dyDescent="0.2">
      <c r="B1032" s="130" t="s">
        <v>398</v>
      </c>
      <c r="C1032" s="83" t="s">
        <v>350</v>
      </c>
      <c r="D1032" s="84" t="s">
        <v>351</v>
      </c>
      <c r="E1032" s="47">
        <v>0.6</v>
      </c>
      <c r="F1032" s="71"/>
      <c r="G1032" s="71"/>
      <c r="H1032" s="69"/>
      <c r="I1032" s="69"/>
      <c r="J1032" s="69"/>
      <c r="K1032" s="69"/>
    </row>
    <row r="1033" spans="2:11" hidden="1" x14ac:dyDescent="0.2">
      <c r="B1033" s="130"/>
      <c r="C1033" s="83" t="s">
        <v>344</v>
      </c>
      <c r="D1033" s="84" t="s">
        <v>348</v>
      </c>
      <c r="E1033" s="48">
        <f>E1032*E1019</f>
        <v>0</v>
      </c>
      <c r="F1033" s="48">
        <f>+F1019*$E$1032</f>
        <v>0</v>
      </c>
      <c r="G1033" s="48">
        <f t="shared" ref="G1033:K1033" si="347">+G1019*$E$1032</f>
        <v>0</v>
      </c>
      <c r="H1033" s="8">
        <f t="shared" si="347"/>
        <v>0</v>
      </c>
      <c r="I1033" s="8">
        <f t="shared" si="347"/>
        <v>0</v>
      </c>
      <c r="J1033" s="8">
        <f t="shared" si="347"/>
        <v>0</v>
      </c>
      <c r="K1033" s="8">
        <f t="shared" si="347"/>
        <v>0</v>
      </c>
    </row>
    <row r="1034" spans="2:11" hidden="1" x14ac:dyDescent="0.2">
      <c r="B1034" s="116" t="s">
        <v>399</v>
      </c>
      <c r="C1034" s="83" t="s">
        <v>350</v>
      </c>
      <c r="D1034" s="84" t="s">
        <v>351</v>
      </c>
      <c r="E1034" s="47"/>
      <c r="F1034" s="71"/>
      <c r="G1034" s="71"/>
      <c r="H1034" s="69"/>
      <c r="I1034" s="69"/>
      <c r="J1034" s="69"/>
      <c r="K1034" s="69"/>
    </row>
    <row r="1035" spans="2:11" hidden="1" x14ac:dyDescent="0.2">
      <c r="B1035" s="116"/>
      <c r="C1035" s="83" t="s">
        <v>344</v>
      </c>
      <c r="D1035" s="84" t="s">
        <v>348</v>
      </c>
      <c r="E1035" s="48">
        <f>E1034*E1021</f>
        <v>0</v>
      </c>
      <c r="F1035" s="48">
        <f>+F1021*$E$863</f>
        <v>0</v>
      </c>
      <c r="G1035" s="48">
        <f t="shared" ref="G1035:K1035" si="348">+G1021*$E$863</f>
        <v>0</v>
      </c>
      <c r="H1035" s="8">
        <f t="shared" si="348"/>
        <v>0</v>
      </c>
      <c r="I1035" s="8">
        <f t="shared" si="348"/>
        <v>0</v>
      </c>
      <c r="J1035" s="8">
        <f t="shared" si="348"/>
        <v>0</v>
      </c>
      <c r="K1035" s="8">
        <f t="shared" si="348"/>
        <v>0</v>
      </c>
    </row>
    <row r="1036" spans="2:11" hidden="1" x14ac:dyDescent="0.2">
      <c r="B1036" s="116" t="s">
        <v>448</v>
      </c>
      <c r="C1036" s="83" t="s">
        <v>350</v>
      </c>
      <c r="D1036" s="84" t="s">
        <v>351</v>
      </c>
      <c r="E1036" s="47"/>
      <c r="F1036" s="71"/>
      <c r="G1036" s="71"/>
      <c r="H1036" s="69"/>
      <c r="I1036" s="69"/>
      <c r="J1036" s="69"/>
      <c r="K1036" s="69"/>
    </row>
    <row r="1037" spans="2:11" hidden="1" x14ac:dyDescent="0.2">
      <c r="B1037" s="116"/>
      <c r="C1037" s="83" t="s">
        <v>344</v>
      </c>
      <c r="D1037" s="84" t="s">
        <v>348</v>
      </c>
      <c r="E1037" s="48">
        <f>E1036*E1023</f>
        <v>0</v>
      </c>
      <c r="F1037" s="48">
        <f>+F1023*$E$869</f>
        <v>0</v>
      </c>
      <c r="G1037" s="48">
        <f t="shared" ref="G1037:K1037" si="349">+G1023*$E$869</f>
        <v>0</v>
      </c>
      <c r="H1037" s="8">
        <f t="shared" si="349"/>
        <v>0</v>
      </c>
      <c r="I1037" s="8">
        <f t="shared" si="349"/>
        <v>0</v>
      </c>
      <c r="J1037" s="8">
        <f t="shared" si="349"/>
        <v>0</v>
      </c>
      <c r="K1037" s="8">
        <f t="shared" si="349"/>
        <v>0</v>
      </c>
    </row>
    <row r="1038" spans="2:11" x14ac:dyDescent="0.2">
      <c r="B1038" s="25" t="s">
        <v>400</v>
      </c>
      <c r="C1038" s="25"/>
      <c r="D1038" s="26" t="s">
        <v>348</v>
      </c>
      <c r="E1038" s="59">
        <f>E1031+E1033+E1035+E1037</f>
        <v>50.9</v>
      </c>
      <c r="F1038" s="59">
        <f>+F1031+F1033+F1035+F1037</f>
        <v>50.9</v>
      </c>
      <c r="G1038" s="59">
        <f t="shared" ref="G1038:K1038" si="350">+G1031+G1033+G1035+G1037</f>
        <v>0</v>
      </c>
      <c r="H1038" s="27">
        <f t="shared" si="350"/>
        <v>0</v>
      </c>
      <c r="I1038" s="27">
        <f t="shared" si="350"/>
        <v>0</v>
      </c>
      <c r="J1038" s="27">
        <f t="shared" si="350"/>
        <v>0</v>
      </c>
      <c r="K1038" s="27">
        <f t="shared" si="350"/>
        <v>0</v>
      </c>
    </row>
    <row r="1039" spans="2:11" x14ac:dyDescent="0.2">
      <c r="B1039" s="83" t="s">
        <v>401</v>
      </c>
      <c r="C1039" s="83" t="str">
        <f>+C1024</f>
        <v>ｱｽﾌｧﾙﾄ舗装版厚　t=4㎝</v>
      </c>
      <c r="D1039" s="84" t="s">
        <v>345</v>
      </c>
      <c r="E1039" s="48">
        <f>E1016*E1031</f>
        <v>2.036</v>
      </c>
      <c r="F1039" s="48">
        <f>+F1031*$E$1016</f>
        <v>2.036</v>
      </c>
      <c r="G1039" s="48">
        <f t="shared" ref="G1039:K1039" si="351">+G1031*$E$1016</f>
        <v>0</v>
      </c>
      <c r="H1039" s="8">
        <f t="shared" si="351"/>
        <v>0</v>
      </c>
      <c r="I1039" s="8">
        <f t="shared" si="351"/>
        <v>0</v>
      </c>
      <c r="J1039" s="8">
        <f t="shared" si="351"/>
        <v>0</v>
      </c>
      <c r="K1039" s="8">
        <f t="shared" si="351"/>
        <v>0</v>
      </c>
    </row>
    <row r="1040" spans="2:11" hidden="1" x14ac:dyDescent="0.2">
      <c r="B1040" s="83" t="s">
        <v>402</v>
      </c>
      <c r="C1040" s="83" t="str">
        <f>+C1025</f>
        <v>ｱｽﾌｧﾙﾄ舗装版厚　t=5㎝</v>
      </c>
      <c r="D1040" s="84" t="s">
        <v>345</v>
      </c>
      <c r="E1040" s="48">
        <f>E1018*E1033</f>
        <v>0</v>
      </c>
      <c r="F1040" s="48">
        <f>+F1033*$E$1018</f>
        <v>0</v>
      </c>
      <c r="G1040" s="48">
        <f t="shared" ref="G1040:K1040" si="352">+G1033*$E$1018</f>
        <v>0</v>
      </c>
      <c r="H1040" s="8">
        <f t="shared" si="352"/>
        <v>0</v>
      </c>
      <c r="I1040" s="8">
        <f t="shared" si="352"/>
        <v>0</v>
      </c>
      <c r="J1040" s="8">
        <f t="shared" si="352"/>
        <v>0</v>
      </c>
      <c r="K1040" s="8">
        <f t="shared" si="352"/>
        <v>0</v>
      </c>
    </row>
    <row r="1041" spans="2:11" hidden="1" x14ac:dyDescent="0.2">
      <c r="B1041" s="83" t="s">
        <v>403</v>
      </c>
      <c r="C1041" s="83" t="str">
        <f>+C1026</f>
        <v>○○○舗装版厚　t=○㎝</v>
      </c>
      <c r="D1041" s="84" t="s">
        <v>345</v>
      </c>
      <c r="E1041" s="48">
        <f>E1020*E1035</f>
        <v>0</v>
      </c>
      <c r="F1041" s="48">
        <f>+F1035*$E$1020</f>
        <v>0</v>
      </c>
      <c r="G1041" s="48">
        <f t="shared" ref="G1041:K1041" si="353">+G1035*$E$1020</f>
        <v>0</v>
      </c>
      <c r="H1041" s="8">
        <f t="shared" si="353"/>
        <v>0</v>
      </c>
      <c r="I1041" s="8">
        <f t="shared" si="353"/>
        <v>0</v>
      </c>
      <c r="J1041" s="8">
        <f t="shared" si="353"/>
        <v>0</v>
      </c>
      <c r="K1041" s="8">
        <f t="shared" si="353"/>
        <v>0</v>
      </c>
    </row>
    <row r="1042" spans="2:11" hidden="1" x14ac:dyDescent="0.2">
      <c r="B1042" s="83" t="s">
        <v>404</v>
      </c>
      <c r="C1042" s="83" t="str">
        <f>+C1027</f>
        <v>○○○舗装版厚　t=○㎝</v>
      </c>
      <c r="D1042" s="84" t="s">
        <v>345</v>
      </c>
      <c r="E1042" s="48">
        <f>E1022*E1037</f>
        <v>0</v>
      </c>
      <c r="F1042" s="48">
        <f>+F1037*$E$1022</f>
        <v>0</v>
      </c>
      <c r="G1042" s="48">
        <f t="shared" ref="G1042:K1042" si="354">+G1037*$E$1022</f>
        <v>0</v>
      </c>
      <c r="H1042" s="8">
        <f t="shared" si="354"/>
        <v>0</v>
      </c>
      <c r="I1042" s="8">
        <f t="shared" si="354"/>
        <v>0</v>
      </c>
      <c r="J1042" s="8">
        <f t="shared" si="354"/>
        <v>0</v>
      </c>
      <c r="K1042" s="8">
        <f t="shared" si="354"/>
        <v>0</v>
      </c>
    </row>
    <row r="1043" spans="2:11" x14ac:dyDescent="0.2">
      <c r="B1043" s="25" t="s">
        <v>405</v>
      </c>
      <c r="C1043" s="25"/>
      <c r="D1043" s="26" t="s">
        <v>345</v>
      </c>
      <c r="E1043" s="59">
        <f>SUM(E1039:E1042)</f>
        <v>2.036</v>
      </c>
      <c r="F1043" s="59">
        <f>+F1039+F1040+F1041+F1042</f>
        <v>2.036</v>
      </c>
      <c r="G1043" s="59">
        <f t="shared" ref="G1043:K1043" si="355">+G1039+G1040+G1041+G1042</f>
        <v>0</v>
      </c>
      <c r="H1043" s="27">
        <f t="shared" si="355"/>
        <v>0</v>
      </c>
      <c r="I1043" s="27">
        <f t="shared" si="355"/>
        <v>0</v>
      </c>
      <c r="J1043" s="27">
        <f t="shared" si="355"/>
        <v>0</v>
      </c>
      <c r="K1043" s="27">
        <f t="shared" si="355"/>
        <v>0</v>
      </c>
    </row>
    <row r="1044" spans="2:11" hidden="1" x14ac:dyDescent="0.2">
      <c r="B1044" s="83" t="s">
        <v>602</v>
      </c>
      <c r="C1044" s="83" t="s">
        <v>527</v>
      </c>
      <c r="D1044" s="84" t="s">
        <v>348</v>
      </c>
      <c r="E1044" s="47">
        <f>SUM(F1044:K1044)</f>
        <v>0</v>
      </c>
      <c r="F1044" s="51"/>
      <c r="G1044" s="51">
        <f t="shared" ref="G1044:K1044" si="356">+G1038</f>
        <v>0</v>
      </c>
      <c r="H1044" s="22">
        <f t="shared" si="356"/>
        <v>0</v>
      </c>
      <c r="I1044" s="22">
        <f t="shared" si="356"/>
        <v>0</v>
      </c>
      <c r="J1044" s="22">
        <f t="shared" si="356"/>
        <v>0</v>
      </c>
      <c r="K1044" s="22">
        <f t="shared" si="356"/>
        <v>0</v>
      </c>
    </row>
    <row r="1045" spans="2:11" hidden="1" x14ac:dyDescent="0.2">
      <c r="B1045" s="83" t="s">
        <v>603</v>
      </c>
      <c r="C1045" s="83" t="s">
        <v>488</v>
      </c>
      <c r="D1045" s="86" t="s">
        <v>348</v>
      </c>
      <c r="E1045" s="47">
        <f>F1045</f>
        <v>0</v>
      </c>
      <c r="F1045" s="51">
        <f>F1033</f>
        <v>0</v>
      </c>
      <c r="G1045" s="51">
        <f t="shared" ref="G1045:K1045" si="357">G1033</f>
        <v>0</v>
      </c>
      <c r="H1045" s="51">
        <f t="shared" si="357"/>
        <v>0</v>
      </c>
      <c r="I1045" s="51">
        <f t="shared" si="357"/>
        <v>0</v>
      </c>
      <c r="J1045" s="51">
        <f t="shared" si="357"/>
        <v>0</v>
      </c>
      <c r="K1045" s="51">
        <f t="shared" si="357"/>
        <v>0</v>
      </c>
    </row>
    <row r="1046" spans="2:11" x14ac:dyDescent="0.2">
      <c r="B1046" s="116" t="s">
        <v>534</v>
      </c>
      <c r="C1046" s="83" t="s">
        <v>343</v>
      </c>
      <c r="D1046" s="84" t="s">
        <v>342</v>
      </c>
      <c r="E1046" s="24">
        <f>ROUND(G1046*I1046,3)</f>
        <v>0.25</v>
      </c>
      <c r="F1046" s="67" t="s">
        <v>411</v>
      </c>
      <c r="G1046" s="68">
        <v>0.5</v>
      </c>
      <c r="H1046" s="67" t="s">
        <v>412</v>
      </c>
      <c r="I1046" s="68">
        <v>0.5</v>
      </c>
      <c r="J1046" s="69"/>
      <c r="K1046" s="69"/>
    </row>
    <row r="1047" spans="2:11" x14ac:dyDescent="0.2">
      <c r="B1047" s="116"/>
      <c r="C1047" s="83" t="s">
        <v>344</v>
      </c>
      <c r="D1047" s="84" t="s">
        <v>345</v>
      </c>
      <c r="E1047" s="8">
        <f>SUM(F1047:K1047)</f>
        <v>25.45</v>
      </c>
      <c r="F1047" s="8">
        <f>F1017*$E$1046</f>
        <v>25.45</v>
      </c>
      <c r="G1047" s="8">
        <f t="shared" ref="G1047:K1047" si="358">G1017*$E$1046*2</f>
        <v>0</v>
      </c>
      <c r="H1047" s="8">
        <f t="shared" si="358"/>
        <v>0</v>
      </c>
      <c r="I1047" s="8">
        <f t="shared" si="358"/>
        <v>0</v>
      </c>
      <c r="J1047" s="8">
        <f t="shared" si="358"/>
        <v>0</v>
      </c>
      <c r="K1047" s="8">
        <f t="shared" si="358"/>
        <v>0</v>
      </c>
    </row>
    <row r="1048" spans="2:11" x14ac:dyDescent="0.2">
      <c r="B1048" s="128" t="s">
        <v>501</v>
      </c>
      <c r="C1048" s="83" t="s">
        <v>343</v>
      </c>
      <c r="D1048" s="84" t="s">
        <v>342</v>
      </c>
      <c r="E1048" s="24">
        <f>ROUND(G1048*I1048,3)</f>
        <v>0.1</v>
      </c>
      <c r="F1048" s="67" t="s">
        <v>411</v>
      </c>
      <c r="G1048" s="68">
        <v>0.5</v>
      </c>
      <c r="H1048" s="67" t="s">
        <v>412</v>
      </c>
      <c r="I1048" s="68">
        <v>0.2</v>
      </c>
      <c r="J1048" s="69"/>
      <c r="K1048" s="69"/>
    </row>
    <row r="1049" spans="2:11" x14ac:dyDescent="0.2">
      <c r="B1049" s="129"/>
      <c r="C1049" s="83" t="s">
        <v>344</v>
      </c>
      <c r="D1049" s="84" t="s">
        <v>345</v>
      </c>
      <c r="E1049" s="8">
        <f>SUM(F1049:K1049)</f>
        <v>10.18</v>
      </c>
      <c r="F1049" s="8">
        <f>F1017*$E$1048</f>
        <v>10.18</v>
      </c>
      <c r="G1049" s="8">
        <f t="shared" ref="G1049:K1049" si="359">G1017*$E$1048</f>
        <v>0</v>
      </c>
      <c r="H1049" s="8">
        <f t="shared" si="359"/>
        <v>0</v>
      </c>
      <c r="I1049" s="8">
        <f t="shared" si="359"/>
        <v>0</v>
      </c>
      <c r="J1049" s="8">
        <f t="shared" si="359"/>
        <v>0</v>
      </c>
      <c r="K1049" s="8">
        <f t="shared" si="359"/>
        <v>0</v>
      </c>
    </row>
    <row r="1050" spans="2:11" x14ac:dyDescent="0.2">
      <c r="B1050" s="128" t="s">
        <v>540</v>
      </c>
      <c r="C1050" s="83" t="s">
        <v>343</v>
      </c>
      <c r="D1050" s="84" t="s">
        <v>342</v>
      </c>
      <c r="E1050" s="24">
        <f>ROUND(G1050*I1050,3)</f>
        <v>0.15</v>
      </c>
      <c r="F1050" s="67" t="s">
        <v>411</v>
      </c>
      <c r="G1050" s="68">
        <v>0.5</v>
      </c>
      <c r="H1050" s="67" t="s">
        <v>412</v>
      </c>
      <c r="I1050" s="68">
        <v>0.3</v>
      </c>
      <c r="J1050" s="69"/>
      <c r="K1050" s="69"/>
    </row>
    <row r="1051" spans="2:11" x14ac:dyDescent="0.2">
      <c r="B1051" s="129"/>
      <c r="C1051" s="83" t="s">
        <v>344</v>
      </c>
      <c r="D1051" s="84" t="s">
        <v>345</v>
      </c>
      <c r="E1051" s="8">
        <f>SUM(F1051:K1051)</f>
        <v>15.27</v>
      </c>
      <c r="F1051" s="8">
        <f>F1017*$E$1050</f>
        <v>15.27</v>
      </c>
      <c r="G1051" s="8">
        <f t="shared" ref="G1051:K1051" si="360">G1017*$E$1050</f>
        <v>0</v>
      </c>
      <c r="H1051" s="8">
        <f t="shared" si="360"/>
        <v>0</v>
      </c>
      <c r="I1051" s="8">
        <f t="shared" si="360"/>
        <v>0</v>
      </c>
      <c r="J1051" s="8">
        <f t="shared" si="360"/>
        <v>0</v>
      </c>
      <c r="K1051" s="8">
        <f t="shared" si="360"/>
        <v>0</v>
      </c>
    </row>
    <row r="1052" spans="2:11" hidden="1" x14ac:dyDescent="0.2">
      <c r="B1052" s="128" t="s">
        <v>564</v>
      </c>
      <c r="C1052" s="83" t="s">
        <v>343</v>
      </c>
      <c r="D1052" s="84" t="s">
        <v>342</v>
      </c>
      <c r="E1052" s="24">
        <f>ROUND(G1052*I1052,3)</f>
        <v>0</v>
      </c>
      <c r="F1052" s="67" t="s">
        <v>411</v>
      </c>
      <c r="G1052" s="68"/>
      <c r="H1052" s="67" t="s">
        <v>412</v>
      </c>
      <c r="I1052" s="68">
        <v>0.2</v>
      </c>
      <c r="J1052" s="69"/>
      <c r="K1052" s="69"/>
    </row>
    <row r="1053" spans="2:11" hidden="1" x14ac:dyDescent="0.2">
      <c r="B1053" s="129"/>
      <c r="C1053" s="83" t="s">
        <v>344</v>
      </c>
      <c r="D1053" s="84" t="s">
        <v>345</v>
      </c>
      <c r="E1053" s="8">
        <f>SUM(F1053:K1053)</f>
        <v>0</v>
      </c>
      <c r="F1053" s="8">
        <f>F1017*$E$1052</f>
        <v>0</v>
      </c>
      <c r="G1053" s="8">
        <f t="shared" ref="G1053:K1053" si="361">G1019*$E$1050</f>
        <v>0</v>
      </c>
      <c r="H1053" s="8">
        <f t="shared" si="361"/>
        <v>0</v>
      </c>
      <c r="I1053" s="8">
        <f t="shared" si="361"/>
        <v>0</v>
      </c>
      <c r="J1053" s="8">
        <f t="shared" si="361"/>
        <v>0</v>
      </c>
      <c r="K1053" s="8">
        <f t="shared" si="361"/>
        <v>0</v>
      </c>
    </row>
    <row r="1054" spans="2:11" hidden="1" x14ac:dyDescent="0.2">
      <c r="B1054" s="116" t="s">
        <v>561</v>
      </c>
      <c r="C1054" s="83" t="s">
        <v>343</v>
      </c>
      <c r="D1054" s="84" t="s">
        <v>342</v>
      </c>
      <c r="E1054" s="24">
        <f>ROUND(G1054*I1054,3)</f>
        <v>0.77500000000000002</v>
      </c>
      <c r="F1054" s="67" t="s">
        <v>411</v>
      </c>
      <c r="G1054" s="68">
        <v>0.5</v>
      </c>
      <c r="H1054" s="67" t="s">
        <v>412</v>
      </c>
      <c r="I1054" s="68">
        <v>1.55</v>
      </c>
      <c r="J1054" s="69"/>
      <c r="K1054" s="69"/>
    </row>
    <row r="1055" spans="2:11" hidden="1" x14ac:dyDescent="0.2">
      <c r="B1055" s="116"/>
      <c r="C1055" s="83" t="s">
        <v>344</v>
      </c>
      <c r="D1055" s="84" t="s">
        <v>345</v>
      </c>
      <c r="E1055" s="8">
        <f>SUM(F1055:K1055)</f>
        <v>0</v>
      </c>
      <c r="F1055" s="8">
        <f>F1019*$E$1054</f>
        <v>0</v>
      </c>
      <c r="G1055" s="8">
        <f t="shared" ref="G1055:K1055" si="362">G1019*$E$1054</f>
        <v>0</v>
      </c>
      <c r="H1055" s="8">
        <f t="shared" si="362"/>
        <v>0</v>
      </c>
      <c r="I1055" s="8">
        <f t="shared" si="362"/>
        <v>0</v>
      </c>
      <c r="J1055" s="8">
        <f t="shared" si="362"/>
        <v>0</v>
      </c>
      <c r="K1055" s="8">
        <f t="shared" si="362"/>
        <v>0</v>
      </c>
    </row>
    <row r="1056" spans="2:11" hidden="1" x14ac:dyDescent="0.2">
      <c r="B1056" s="128" t="s">
        <v>562</v>
      </c>
      <c r="C1056" s="83" t="s">
        <v>343</v>
      </c>
      <c r="D1056" s="84" t="s">
        <v>342</v>
      </c>
      <c r="E1056" s="24">
        <f>ROUND(G1056*I1056,3)</f>
        <v>0.47499999999999998</v>
      </c>
      <c r="F1056" s="67" t="s">
        <v>411</v>
      </c>
      <c r="G1056" s="68">
        <v>0.5</v>
      </c>
      <c r="H1056" s="67" t="s">
        <v>412</v>
      </c>
      <c r="I1056" s="68">
        <v>0.95</v>
      </c>
      <c r="J1056" s="69"/>
      <c r="K1056" s="69"/>
    </row>
    <row r="1057" spans="2:11" hidden="1" x14ac:dyDescent="0.2">
      <c r="B1057" s="129"/>
      <c r="C1057" s="83" t="s">
        <v>344</v>
      </c>
      <c r="D1057" s="84" t="s">
        <v>345</v>
      </c>
      <c r="E1057" s="8">
        <f>SUM(F1057:K1057)</f>
        <v>0</v>
      </c>
      <c r="F1057" s="8">
        <f>F1019*$E$1056</f>
        <v>0</v>
      </c>
      <c r="G1057" s="8">
        <f t="shared" ref="G1057:K1057" si="363">G1019*$E$1056</f>
        <v>0</v>
      </c>
      <c r="H1057" s="8">
        <f t="shared" si="363"/>
        <v>0</v>
      </c>
      <c r="I1057" s="8">
        <f t="shared" si="363"/>
        <v>0</v>
      </c>
      <c r="J1057" s="8">
        <f t="shared" si="363"/>
        <v>0</v>
      </c>
      <c r="K1057" s="8">
        <f t="shared" si="363"/>
        <v>0</v>
      </c>
    </row>
    <row r="1058" spans="2:11" hidden="1" x14ac:dyDescent="0.2">
      <c r="B1058" s="128" t="s">
        <v>563</v>
      </c>
      <c r="C1058" s="83" t="s">
        <v>343</v>
      </c>
      <c r="D1058" s="84" t="s">
        <v>342</v>
      </c>
      <c r="E1058" s="24">
        <f>ROUND(G1058*I1058,3)</f>
        <v>0.25</v>
      </c>
      <c r="F1058" s="67" t="s">
        <v>411</v>
      </c>
      <c r="G1058" s="68">
        <v>0.5</v>
      </c>
      <c r="H1058" s="67" t="s">
        <v>412</v>
      </c>
      <c r="I1058" s="68">
        <v>0.5</v>
      </c>
      <c r="J1058" s="69"/>
      <c r="K1058" s="69"/>
    </row>
    <row r="1059" spans="2:11" hidden="1" x14ac:dyDescent="0.2">
      <c r="B1059" s="129"/>
      <c r="C1059" s="83" t="s">
        <v>344</v>
      </c>
      <c r="D1059" s="84" t="s">
        <v>345</v>
      </c>
      <c r="E1059" s="8">
        <f>SUM(F1059:K1059)</f>
        <v>0</v>
      </c>
      <c r="F1059" s="8">
        <f>F1019*$E$1058</f>
        <v>0</v>
      </c>
      <c r="G1059" s="8">
        <f t="shared" ref="G1059:K1059" si="364">G1019*$E$1058</f>
        <v>0</v>
      </c>
      <c r="H1059" s="8">
        <f t="shared" si="364"/>
        <v>0</v>
      </c>
      <c r="I1059" s="8">
        <f t="shared" si="364"/>
        <v>0</v>
      </c>
      <c r="J1059" s="8">
        <f t="shared" si="364"/>
        <v>0</v>
      </c>
      <c r="K1059" s="8">
        <f t="shared" si="364"/>
        <v>0</v>
      </c>
    </row>
    <row r="1060" spans="2:11" hidden="1" x14ac:dyDescent="0.2">
      <c r="B1060" s="128" t="s">
        <v>565</v>
      </c>
      <c r="C1060" s="83" t="s">
        <v>343</v>
      </c>
      <c r="D1060" s="84" t="s">
        <v>342</v>
      </c>
      <c r="E1060" s="24">
        <f>ROUND(G1060*I1060,3)</f>
        <v>0</v>
      </c>
      <c r="F1060" s="67" t="s">
        <v>411</v>
      </c>
      <c r="G1060" s="68"/>
      <c r="H1060" s="67" t="s">
        <v>412</v>
      </c>
      <c r="I1060" s="68"/>
      <c r="J1060" s="69"/>
      <c r="K1060" s="69"/>
    </row>
    <row r="1061" spans="2:11" hidden="1" x14ac:dyDescent="0.2">
      <c r="B1061" s="129"/>
      <c r="C1061" s="83" t="s">
        <v>344</v>
      </c>
      <c r="D1061" s="84" t="s">
        <v>345</v>
      </c>
      <c r="E1061" s="8">
        <f>SUM(F1061:K1061)</f>
        <v>0</v>
      </c>
      <c r="F1061" s="8">
        <f>F1019*$E$1060</f>
        <v>0</v>
      </c>
      <c r="G1061" s="8">
        <f t="shared" ref="G1061:K1061" si="365">G1019*$E$1060</f>
        <v>0</v>
      </c>
      <c r="H1061" s="8">
        <f t="shared" si="365"/>
        <v>0</v>
      </c>
      <c r="I1061" s="8">
        <f t="shared" si="365"/>
        <v>0</v>
      </c>
      <c r="J1061" s="8">
        <f t="shared" si="365"/>
        <v>0</v>
      </c>
      <c r="K1061" s="8">
        <f t="shared" si="365"/>
        <v>0</v>
      </c>
    </row>
    <row r="1062" spans="2:11" x14ac:dyDescent="0.2">
      <c r="B1062" s="83" t="s">
        <v>537</v>
      </c>
      <c r="C1062" s="83" t="s">
        <v>538</v>
      </c>
      <c r="D1062" s="84" t="s">
        <v>539</v>
      </c>
      <c r="E1062" s="48">
        <f>F1062*2.35*2</f>
        <v>7.1768999999999998</v>
      </c>
      <c r="F1062" s="51">
        <f>F1031*0.03+F1033*0.03</f>
        <v>1.5269999999999999</v>
      </c>
      <c r="G1062" s="49" t="s">
        <v>345</v>
      </c>
      <c r="H1062" s="49"/>
      <c r="I1062" s="49"/>
      <c r="J1062" s="49"/>
      <c r="K1062" s="49"/>
    </row>
    <row r="1063" spans="2:11" hidden="1" x14ac:dyDescent="0.2">
      <c r="B1063" s="83" t="s">
        <v>522</v>
      </c>
      <c r="C1063" s="83" t="s">
        <v>635</v>
      </c>
      <c r="D1063" s="84" t="s">
        <v>348</v>
      </c>
      <c r="E1063" s="8">
        <f>SUM(F1063:K1063)</f>
        <v>0</v>
      </c>
      <c r="F1063" s="21"/>
      <c r="G1063" s="21">
        <f t="shared" ref="G1063:J1063" si="366">G1033</f>
        <v>0</v>
      </c>
      <c r="H1063" s="21">
        <f t="shared" si="366"/>
        <v>0</v>
      </c>
      <c r="I1063" s="21">
        <f t="shared" si="366"/>
        <v>0</v>
      </c>
      <c r="J1063" s="21">
        <f t="shared" si="366"/>
        <v>0</v>
      </c>
      <c r="K1063" s="21"/>
    </row>
    <row r="1064" spans="2:11" hidden="1" x14ac:dyDescent="0.2">
      <c r="B1064" s="82"/>
      <c r="C1064" s="83"/>
      <c r="D1064" s="84"/>
      <c r="E1064" s="8"/>
      <c r="F1064" s="8"/>
      <c r="G1064" s="8"/>
      <c r="H1064" s="8"/>
      <c r="I1064" s="8"/>
      <c r="J1064" s="8"/>
      <c r="K1064" s="8"/>
    </row>
    <row r="1065" spans="2:11" x14ac:dyDescent="0.2">
      <c r="B1065" s="82" t="s">
        <v>535</v>
      </c>
      <c r="C1065" s="83"/>
      <c r="D1065" s="84" t="s">
        <v>345</v>
      </c>
      <c r="E1065" s="8">
        <f t="shared" ref="E1065:E1071" si="367">SUM(F1065:K1065)</f>
        <v>65.636666666666656</v>
      </c>
      <c r="F1065" s="21">
        <f>$E$1004+F1047+F1055</f>
        <v>65.636666666666656</v>
      </c>
      <c r="G1065" s="21"/>
      <c r="H1065" s="21"/>
      <c r="I1065" s="21"/>
      <c r="J1065" s="21"/>
      <c r="K1065" s="21"/>
    </row>
    <row r="1066" spans="2:11" hidden="1" x14ac:dyDescent="0.2">
      <c r="B1066" s="83" t="s">
        <v>502</v>
      </c>
      <c r="C1066" s="83" t="s">
        <v>508</v>
      </c>
      <c r="D1066" s="84" t="s">
        <v>451</v>
      </c>
      <c r="E1066" s="52">
        <f t="shared" si="367"/>
        <v>0</v>
      </c>
      <c r="F1066" s="53"/>
      <c r="G1066" s="53">
        <f t="shared" ref="G1066:K1068" si="368">+G1039</f>
        <v>0</v>
      </c>
      <c r="H1066" s="38">
        <f t="shared" si="368"/>
        <v>0</v>
      </c>
      <c r="I1066" s="38">
        <f t="shared" si="368"/>
        <v>0</v>
      </c>
      <c r="J1066" s="38">
        <f t="shared" si="368"/>
        <v>0</v>
      </c>
      <c r="K1066" s="38">
        <f t="shared" si="368"/>
        <v>0</v>
      </c>
    </row>
    <row r="1067" spans="2:11" hidden="1" x14ac:dyDescent="0.2">
      <c r="B1067" s="83" t="s">
        <v>503</v>
      </c>
      <c r="C1067" s="83" t="s">
        <v>509</v>
      </c>
      <c r="D1067" s="84" t="s">
        <v>451</v>
      </c>
      <c r="E1067" s="52">
        <f t="shared" si="367"/>
        <v>0</v>
      </c>
      <c r="F1067" s="53"/>
      <c r="G1067" s="53">
        <f t="shared" si="368"/>
        <v>0</v>
      </c>
      <c r="H1067" s="38">
        <f t="shared" si="368"/>
        <v>0</v>
      </c>
      <c r="I1067" s="38">
        <f t="shared" si="368"/>
        <v>0</v>
      </c>
      <c r="J1067" s="38">
        <f t="shared" si="368"/>
        <v>0</v>
      </c>
      <c r="K1067" s="38">
        <f t="shared" si="368"/>
        <v>0</v>
      </c>
    </row>
    <row r="1068" spans="2:11" hidden="1" x14ac:dyDescent="0.2">
      <c r="B1068" s="83" t="s">
        <v>504</v>
      </c>
      <c r="C1068" s="83" t="s">
        <v>510</v>
      </c>
      <c r="D1068" s="84" t="s">
        <v>451</v>
      </c>
      <c r="E1068" s="52">
        <f t="shared" si="367"/>
        <v>0</v>
      </c>
      <c r="F1068" s="53"/>
      <c r="G1068" s="53">
        <f t="shared" si="368"/>
        <v>0</v>
      </c>
      <c r="H1068" s="38">
        <f t="shared" si="368"/>
        <v>0</v>
      </c>
      <c r="I1068" s="38">
        <f t="shared" si="368"/>
        <v>0</v>
      </c>
      <c r="J1068" s="38">
        <f t="shared" si="368"/>
        <v>0</v>
      </c>
      <c r="K1068" s="38">
        <f t="shared" si="368"/>
        <v>0</v>
      </c>
    </row>
    <row r="1069" spans="2:11" hidden="1" x14ac:dyDescent="0.2">
      <c r="B1069" s="83" t="s">
        <v>505</v>
      </c>
      <c r="C1069" s="83" t="s">
        <v>511</v>
      </c>
      <c r="D1069" s="84" t="s">
        <v>451</v>
      </c>
      <c r="E1069" s="52">
        <f t="shared" si="367"/>
        <v>0</v>
      </c>
      <c r="F1069" s="53"/>
      <c r="G1069" s="53"/>
      <c r="H1069" s="38"/>
      <c r="I1069" s="38"/>
      <c r="J1069" s="38"/>
      <c r="K1069" s="38"/>
    </row>
    <row r="1070" spans="2:11" hidden="1" x14ac:dyDescent="0.2">
      <c r="B1070" s="83" t="s">
        <v>506</v>
      </c>
      <c r="C1070" s="83" t="s">
        <v>512</v>
      </c>
      <c r="D1070" s="84" t="s">
        <v>451</v>
      </c>
      <c r="E1070" s="52">
        <f t="shared" si="367"/>
        <v>0</v>
      </c>
      <c r="F1070" s="53"/>
      <c r="G1070" s="53"/>
      <c r="H1070" s="38"/>
      <c r="I1070" s="38"/>
      <c r="J1070" s="38"/>
      <c r="K1070" s="38"/>
    </row>
    <row r="1071" spans="2:11" hidden="1" x14ac:dyDescent="0.2">
      <c r="B1071" s="83" t="s">
        <v>507</v>
      </c>
      <c r="C1071" s="83" t="s">
        <v>513</v>
      </c>
      <c r="D1071" s="84" t="s">
        <v>451</v>
      </c>
      <c r="E1071" s="52">
        <f t="shared" si="367"/>
        <v>0</v>
      </c>
      <c r="F1071" s="53"/>
      <c r="G1071" s="53">
        <f t="shared" ref="G1071:K1071" si="369">+G1042</f>
        <v>0</v>
      </c>
      <c r="H1071" s="38">
        <f t="shared" si="369"/>
        <v>0</v>
      </c>
      <c r="I1071" s="38">
        <f t="shared" si="369"/>
        <v>0</v>
      </c>
      <c r="J1071" s="38">
        <f t="shared" si="369"/>
        <v>0</v>
      </c>
      <c r="K1071" s="38">
        <f t="shared" si="369"/>
        <v>0</v>
      </c>
    </row>
    <row r="1072" spans="2:11" x14ac:dyDescent="0.2">
      <c r="B1072" s="5" t="s">
        <v>374</v>
      </c>
      <c r="C1072" s="5"/>
      <c r="D1072" s="11"/>
      <c r="E1072" s="7"/>
      <c r="F1072" s="7"/>
      <c r="G1072" s="7"/>
      <c r="H1072" s="7"/>
      <c r="I1072" s="7"/>
      <c r="J1072" s="7"/>
      <c r="K1072" s="7"/>
    </row>
    <row r="1073" spans="2:11" x14ac:dyDescent="0.2">
      <c r="B1073" s="12" t="s">
        <v>152</v>
      </c>
      <c r="C1073" s="12" t="s">
        <v>442</v>
      </c>
      <c r="D1073" s="13"/>
      <c r="E1073" s="14"/>
      <c r="F1073" s="14"/>
      <c r="G1073" s="14"/>
      <c r="H1073" s="14"/>
      <c r="I1073" s="14"/>
      <c r="J1073" s="14"/>
      <c r="K1073" s="14"/>
    </row>
    <row r="1074" spans="2:11" hidden="1" x14ac:dyDescent="0.2">
      <c r="B1074" s="83" t="s">
        <v>375</v>
      </c>
      <c r="C1074" s="83" t="s">
        <v>376</v>
      </c>
      <c r="D1074" s="84" t="s">
        <v>7</v>
      </c>
      <c r="E1074" s="9"/>
      <c r="F1074" s="69"/>
      <c r="G1074" s="69"/>
      <c r="H1074" s="69"/>
      <c r="I1074" s="69"/>
      <c r="J1074" s="69"/>
      <c r="K1074" s="69"/>
    </row>
    <row r="1075" spans="2:11" hidden="1" x14ac:dyDescent="0.2">
      <c r="B1075" s="83" t="s">
        <v>375</v>
      </c>
      <c r="C1075" s="83" t="s">
        <v>377</v>
      </c>
      <c r="D1075" s="84" t="s">
        <v>7</v>
      </c>
      <c r="E1075" s="8">
        <f>+E905</f>
        <v>0</v>
      </c>
      <c r="F1075" s="69"/>
      <c r="G1075" s="69"/>
      <c r="H1075" s="69"/>
      <c r="I1075" s="69"/>
      <c r="J1075" s="69"/>
      <c r="K1075" s="69"/>
    </row>
    <row r="1076" spans="2:11" x14ac:dyDescent="0.2">
      <c r="B1076" s="83" t="s">
        <v>375</v>
      </c>
      <c r="C1076" s="83" t="s">
        <v>378</v>
      </c>
      <c r="D1076" s="84" t="s">
        <v>7</v>
      </c>
      <c r="E1076" s="8">
        <f t="shared" ref="E1076:E1078" si="370">+E906</f>
        <v>53</v>
      </c>
      <c r="F1076" s="69"/>
      <c r="G1076" s="69"/>
      <c r="H1076" s="69"/>
      <c r="I1076" s="69"/>
      <c r="J1076" s="69"/>
      <c r="K1076" s="69"/>
    </row>
    <row r="1077" spans="2:11" x14ac:dyDescent="0.2">
      <c r="B1077" s="83" t="s">
        <v>375</v>
      </c>
      <c r="C1077" s="83" t="s">
        <v>379</v>
      </c>
      <c r="D1077" s="84" t="s">
        <v>7</v>
      </c>
      <c r="E1077" s="8">
        <f t="shared" si="370"/>
        <v>3</v>
      </c>
      <c r="F1077" s="69"/>
      <c r="G1077" s="69"/>
      <c r="H1077" s="69"/>
      <c r="I1077" s="69"/>
      <c r="J1077" s="69"/>
      <c r="K1077" s="69"/>
    </row>
    <row r="1078" spans="2:11" hidden="1" x14ac:dyDescent="0.2">
      <c r="B1078" s="83" t="s">
        <v>375</v>
      </c>
      <c r="C1078" s="83" t="s">
        <v>380</v>
      </c>
      <c r="D1078" s="84" t="s">
        <v>7</v>
      </c>
      <c r="E1078" s="8">
        <f t="shared" si="370"/>
        <v>0</v>
      </c>
      <c r="F1078" s="69"/>
      <c r="G1078" s="69"/>
      <c r="H1078" s="69"/>
      <c r="I1078" s="69"/>
      <c r="J1078" s="69"/>
      <c r="K1078" s="69"/>
    </row>
    <row r="1079" spans="2:11" x14ac:dyDescent="0.2">
      <c r="B1079" s="83" t="s">
        <v>375</v>
      </c>
      <c r="C1079" s="83" t="s">
        <v>17</v>
      </c>
      <c r="D1079" s="84" t="s">
        <v>7</v>
      </c>
      <c r="E1079" s="8">
        <f>SUM(E1074:E1078)</f>
        <v>56</v>
      </c>
      <c r="F1079" s="69"/>
      <c r="G1079" s="69"/>
      <c r="H1079" s="69"/>
      <c r="I1079" s="69"/>
      <c r="J1079" s="69"/>
      <c r="K1079" s="69"/>
    </row>
    <row r="1080" spans="2:11" ht="0.75" customHeight="1" x14ac:dyDescent="0.2">
      <c r="B1080" s="83" t="s">
        <v>381</v>
      </c>
      <c r="C1080" s="83" t="s">
        <v>382</v>
      </c>
      <c r="D1080" s="84" t="s">
        <v>383</v>
      </c>
      <c r="E1080" s="16">
        <f>ROUNDUP(E1079/50,0)</f>
        <v>2</v>
      </c>
      <c r="F1080" s="78" t="s">
        <v>541</v>
      </c>
      <c r="G1080" s="78" t="s">
        <v>542</v>
      </c>
      <c r="H1080" s="113" t="s">
        <v>536</v>
      </c>
      <c r="I1080" s="114"/>
      <c r="J1080" s="114"/>
      <c r="K1080" s="115"/>
    </row>
    <row r="1081" spans="2:11" hidden="1" x14ac:dyDescent="0.2">
      <c r="B1081" s="5" t="s">
        <v>384</v>
      </c>
      <c r="C1081" s="5"/>
      <c r="D1081" s="11"/>
      <c r="E1081" s="7"/>
      <c r="F1081" s="7"/>
      <c r="G1081" s="7"/>
      <c r="H1081" s="7"/>
      <c r="I1081" s="7"/>
      <c r="J1081" s="7"/>
      <c r="K1081" s="7"/>
    </row>
    <row r="1082" spans="2:11" hidden="1" x14ac:dyDescent="0.2">
      <c r="B1082" s="83" t="s">
        <v>387</v>
      </c>
      <c r="C1082" s="83" t="s">
        <v>385</v>
      </c>
      <c r="D1082" s="84" t="s">
        <v>7</v>
      </c>
      <c r="E1082" s="33"/>
      <c r="F1082" s="69"/>
      <c r="G1082" s="69"/>
      <c r="H1082" s="69"/>
      <c r="I1082" s="69"/>
      <c r="J1082" s="69"/>
      <c r="K1082" s="69"/>
    </row>
    <row r="1083" spans="2:11" hidden="1" x14ac:dyDescent="0.2">
      <c r="B1083" s="83" t="s">
        <v>387</v>
      </c>
      <c r="C1083" s="83" t="s">
        <v>386</v>
      </c>
      <c r="D1083" s="84" t="s">
        <v>7</v>
      </c>
      <c r="E1083" s="8">
        <f>+E659+E660+E661+E662+E663</f>
        <v>0</v>
      </c>
      <c r="F1083" s="69"/>
      <c r="G1083" s="69"/>
      <c r="H1083" s="69"/>
      <c r="I1083" s="69"/>
      <c r="J1083" s="69"/>
      <c r="K1083" s="69"/>
    </row>
    <row r="1084" spans="2:11" hidden="1" x14ac:dyDescent="0.2">
      <c r="B1084" s="3" t="s">
        <v>387</v>
      </c>
      <c r="C1084" s="3" t="s">
        <v>388</v>
      </c>
      <c r="D1084" s="34" t="s">
        <v>7</v>
      </c>
      <c r="E1084" s="22">
        <f>+E1082-E1083</f>
        <v>0</v>
      </c>
      <c r="F1084" s="10"/>
      <c r="G1084" s="10"/>
      <c r="H1084" s="10"/>
      <c r="I1084" s="10"/>
      <c r="J1084" s="10"/>
      <c r="K1084" s="10"/>
    </row>
  </sheetData>
  <mergeCells count="105">
    <mergeCell ref="B808:B809"/>
    <mergeCell ref="B783:B784"/>
    <mergeCell ref="B785:B786"/>
    <mergeCell ref="B787:B788"/>
    <mergeCell ref="B789:B790"/>
    <mergeCell ref="B791:B792"/>
    <mergeCell ref="B795:B796"/>
    <mergeCell ref="B798:B799"/>
    <mergeCell ref="B1052:B1053"/>
    <mergeCell ref="B800:B801"/>
    <mergeCell ref="B802:B803"/>
    <mergeCell ref="B804:B805"/>
    <mergeCell ref="B806:B807"/>
    <mergeCell ref="B1054:B1055"/>
    <mergeCell ref="B1056:B1057"/>
    <mergeCell ref="B1058:B1059"/>
    <mergeCell ref="B810:B811"/>
    <mergeCell ref="B819:B820"/>
    <mergeCell ref="B821:B822"/>
    <mergeCell ref="B812:B813"/>
    <mergeCell ref="B814:B815"/>
    <mergeCell ref="B823:B824"/>
    <mergeCell ref="B825:B826"/>
    <mergeCell ref="B1060:B1061"/>
    <mergeCell ref="B843:B844"/>
    <mergeCell ref="B831:B832"/>
    <mergeCell ref="B833:B834"/>
    <mergeCell ref="B835:B836"/>
    <mergeCell ref="B1034:B1035"/>
    <mergeCell ref="B859:B860"/>
    <mergeCell ref="B861:B862"/>
    <mergeCell ref="B863:B864"/>
    <mergeCell ref="B867:B868"/>
    <mergeCell ref="B869:B870"/>
    <mergeCell ref="B871:B872"/>
    <mergeCell ref="B1016:B1017"/>
    <mergeCell ref="B1030:B1031"/>
    <mergeCell ref="B1032:B1033"/>
    <mergeCell ref="B1018:B1019"/>
    <mergeCell ref="B1020:B1021"/>
    <mergeCell ref="B1022:B1023"/>
    <mergeCell ref="B839:B840"/>
    <mergeCell ref="B841:B842"/>
    <mergeCell ref="B1048:B1049"/>
    <mergeCell ref="B1036:B1037"/>
    <mergeCell ref="B1046:B1047"/>
    <mergeCell ref="B1050:B1051"/>
    <mergeCell ref="B752:B753"/>
    <mergeCell ref="B781:B782"/>
    <mergeCell ref="B756:B757"/>
    <mergeCell ref="B758:B759"/>
    <mergeCell ref="B760:B761"/>
    <mergeCell ref="B762:B763"/>
    <mergeCell ref="B764:B765"/>
    <mergeCell ref="B766:B767"/>
    <mergeCell ref="B768:B769"/>
    <mergeCell ref="B772:B773"/>
    <mergeCell ref="B770:B771"/>
    <mergeCell ref="B775:B776"/>
    <mergeCell ref="B777:B778"/>
    <mergeCell ref="B779:B780"/>
    <mergeCell ref="J412:K412"/>
    <mergeCell ref="B715:B716"/>
    <mergeCell ref="B717:B718"/>
    <mergeCell ref="B719:B720"/>
    <mergeCell ref="B723:B724"/>
    <mergeCell ref="B732:B733"/>
    <mergeCell ref="B734:B735"/>
    <mergeCell ref="B721:B722"/>
    <mergeCell ref="B728:B729"/>
    <mergeCell ref="B730:B731"/>
    <mergeCell ref="B726:B727"/>
    <mergeCell ref="B671:B672"/>
    <mergeCell ref="B673:B674"/>
    <mergeCell ref="B675:B676"/>
    <mergeCell ref="B677:B678"/>
    <mergeCell ref="B681:B682"/>
    <mergeCell ref="B686:B687"/>
    <mergeCell ref="B688:B689"/>
    <mergeCell ref="B690:B691"/>
    <mergeCell ref="B683:B684"/>
    <mergeCell ref="H1080:K1080"/>
    <mergeCell ref="B837:B838"/>
    <mergeCell ref="B865:B866"/>
    <mergeCell ref="B793:B794"/>
    <mergeCell ref="B816:B817"/>
    <mergeCell ref="B679:B680"/>
    <mergeCell ref="B1:K1"/>
    <mergeCell ref="B3:B5"/>
    <mergeCell ref="C3:C5"/>
    <mergeCell ref="D3:D5"/>
    <mergeCell ref="E3:E5"/>
    <mergeCell ref="F3:K3"/>
    <mergeCell ref="B692:B693"/>
    <mergeCell ref="B694:B695"/>
    <mergeCell ref="B708:B709"/>
    <mergeCell ref="B706:B707"/>
    <mergeCell ref="B696:B697"/>
    <mergeCell ref="B698:B699"/>
    <mergeCell ref="B700:B701"/>
    <mergeCell ref="B702:B703"/>
    <mergeCell ref="B704:B705"/>
    <mergeCell ref="B754:B755"/>
    <mergeCell ref="B711:B712"/>
    <mergeCell ref="B713:B714"/>
  </mergeCells>
  <phoneticPr fontId="3"/>
  <pageMargins left="0.7" right="0.7" top="0.75" bottom="0.75" header="0.3" footer="0.3"/>
  <pageSetup paperSize="8" scale="98" fitToHeight="0" orientation="portrait" r:id="rId1"/>
  <rowBreaks count="3" manualBreakCount="3">
    <brk id="542" max="10" man="1"/>
    <brk id="656" max="10" man="1"/>
    <brk id="82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7:C39"/>
  <sheetViews>
    <sheetView topLeftCell="A16" workbookViewId="0">
      <selection activeCell="P41" sqref="P41:T42"/>
    </sheetView>
  </sheetViews>
  <sheetFormatPr defaultRowHeight="13.2" x14ac:dyDescent="0.2"/>
  <sheetData>
    <row r="17" spans="3:3" x14ac:dyDescent="0.2">
      <c r="C17">
        <v>70</v>
      </c>
    </row>
    <row r="18" spans="3:3" x14ac:dyDescent="0.2">
      <c r="C18">
        <v>74</v>
      </c>
    </row>
    <row r="19" spans="3:3" x14ac:dyDescent="0.2">
      <c r="C19">
        <v>76</v>
      </c>
    </row>
    <row r="20" spans="3:3" x14ac:dyDescent="0.2">
      <c r="C20">
        <v>80</v>
      </c>
    </row>
    <row r="21" spans="3:3" x14ac:dyDescent="0.2">
      <c r="C21">
        <v>95</v>
      </c>
    </row>
    <row r="22" spans="3:3" x14ac:dyDescent="0.2">
      <c r="C22">
        <v>103</v>
      </c>
    </row>
    <row r="23" spans="3:3" x14ac:dyDescent="0.2">
      <c r="C23">
        <v>112</v>
      </c>
    </row>
    <row r="24" spans="3:3" x14ac:dyDescent="0.2">
      <c r="C24">
        <v>119</v>
      </c>
    </row>
    <row r="25" spans="3:3" x14ac:dyDescent="0.2">
      <c r="C25">
        <v>123</v>
      </c>
    </row>
    <row r="26" spans="3:3" x14ac:dyDescent="0.2">
      <c r="C26">
        <v>134</v>
      </c>
    </row>
    <row r="27" spans="3:3" x14ac:dyDescent="0.2">
      <c r="C27">
        <v>143</v>
      </c>
    </row>
    <row r="28" spans="3:3" x14ac:dyDescent="0.2">
      <c r="C28">
        <v>152</v>
      </c>
    </row>
    <row r="29" spans="3:3" x14ac:dyDescent="0.2">
      <c r="C29">
        <v>155</v>
      </c>
    </row>
    <row r="30" spans="3:3" x14ac:dyDescent="0.2">
      <c r="C30">
        <v>146</v>
      </c>
    </row>
    <row r="31" spans="3:3" x14ac:dyDescent="0.2">
      <c r="C31">
        <v>140</v>
      </c>
    </row>
    <row r="32" spans="3:3" x14ac:dyDescent="0.2">
      <c r="C32">
        <v>128</v>
      </c>
    </row>
    <row r="33" spans="3:3" x14ac:dyDescent="0.2">
      <c r="C33">
        <v>116</v>
      </c>
    </row>
    <row r="34" spans="3:3" x14ac:dyDescent="0.2">
      <c r="C34">
        <v>114</v>
      </c>
    </row>
    <row r="35" spans="3:3" x14ac:dyDescent="0.2">
      <c r="C35">
        <v>110</v>
      </c>
    </row>
    <row r="36" spans="3:3" x14ac:dyDescent="0.2">
      <c r="C36">
        <v>113</v>
      </c>
    </row>
    <row r="37" spans="3:3" x14ac:dyDescent="0.2">
      <c r="C37">
        <v>115</v>
      </c>
    </row>
    <row r="38" spans="3:3" x14ac:dyDescent="0.2">
      <c r="C38">
        <v>120</v>
      </c>
    </row>
    <row r="39" spans="3:3" x14ac:dyDescent="0.2">
      <c r="C39">
        <v>128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R8</vt:lpstr>
      <vt:lpstr>Sheet3</vt:lpstr>
      <vt:lpstr>'R8'!Print_Area</vt:lpstr>
    </vt:vector>
  </TitlesOfParts>
  <Company>韮崎市役所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韮崎市役所</dc:creator>
  <cp:lastModifiedBy>横森雄介</cp:lastModifiedBy>
  <cp:lastPrinted>2026-08-24T07:58:18Z</cp:lastPrinted>
  <dcterms:created xsi:type="dcterms:W3CDTF">2012-04-24T23:35:53Z</dcterms:created>
  <dcterms:modified xsi:type="dcterms:W3CDTF">2026-09-11T04:24:23Z</dcterms:modified>
</cp:coreProperties>
</file>