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ER364\Desktop\R8下水工事\R8-1下水道工事に伴う水道管移設耐震化工事(第１工区)\入札用\"/>
    </mc:Choice>
  </mc:AlternateContent>
  <xr:revisionPtr revIDLastSave="0" documentId="13_ncr:1_{793B9254-D9EB-4501-B4CF-7659D6DBA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下水道工事に伴う水道管移設耐震化工事(第１工区)" sheetId="2" r:id="rId1"/>
  </sheets>
  <definedNames>
    <definedName name="_xlnm.Print_Area" localSheetId="0">'下水道工事に伴う水道管移設耐震化工事(第１工区)'!$A$1:$K$1137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6" i="2" l="1"/>
  <c r="H1066" i="2"/>
  <c r="H366" i="2" l="1"/>
  <c r="G391" i="2"/>
  <c r="H341" i="2"/>
  <c r="F923" i="2"/>
  <c r="F937" i="2"/>
  <c r="F1116" i="2"/>
  <c r="H1092" i="2"/>
  <c r="G1092" i="2"/>
  <c r="F1092" i="2"/>
  <c r="H1084" i="2"/>
  <c r="G1084" i="2"/>
  <c r="F1084" i="2"/>
  <c r="G1080" i="2"/>
  <c r="H1080" i="2"/>
  <c r="F1080" i="2"/>
  <c r="E1135" i="2"/>
  <c r="G947" i="2" l="1"/>
  <c r="H947" i="2"/>
  <c r="I947" i="2"/>
  <c r="J947" i="2"/>
  <c r="F956" i="2"/>
  <c r="F955" i="2"/>
  <c r="F947" i="2"/>
  <c r="F951" i="2"/>
  <c r="I939" i="2"/>
  <c r="K914" i="2"/>
  <c r="G915" i="2"/>
  <c r="F915" i="2"/>
  <c r="G914" i="2"/>
  <c r="F914" i="2"/>
  <c r="G900" i="2"/>
  <c r="H900" i="2"/>
  <c r="H914" i="2" s="1"/>
  <c r="F900" i="2"/>
  <c r="F893" i="2"/>
  <c r="G893" i="2"/>
  <c r="G892" i="2"/>
  <c r="F892" i="2"/>
  <c r="H874" i="2"/>
  <c r="F874" i="2"/>
  <c r="H872" i="2"/>
  <c r="G872" i="2"/>
  <c r="F872" i="2"/>
  <c r="G862" i="2"/>
  <c r="H862" i="2"/>
  <c r="F862" i="2"/>
  <c r="G860" i="2"/>
  <c r="H860" i="2"/>
  <c r="F860" i="2"/>
  <c r="G858" i="2"/>
  <c r="H858" i="2"/>
  <c r="F858" i="2"/>
  <c r="E817" i="2"/>
  <c r="J818" i="2" s="1"/>
  <c r="G818" i="2"/>
  <c r="H818" i="2"/>
  <c r="I818" i="2"/>
  <c r="G816" i="2"/>
  <c r="H816" i="2"/>
  <c r="I816" i="2"/>
  <c r="J816" i="2"/>
  <c r="K816" i="2"/>
  <c r="F816" i="2"/>
  <c r="G814" i="2"/>
  <c r="H814" i="2"/>
  <c r="I814" i="2"/>
  <c r="J814" i="2"/>
  <c r="K814" i="2"/>
  <c r="F814" i="2"/>
  <c r="G812" i="2"/>
  <c r="H812" i="2"/>
  <c r="I812" i="2"/>
  <c r="J812" i="2"/>
  <c r="K812" i="2"/>
  <c r="F812" i="2"/>
  <c r="G791" i="2"/>
  <c r="H791" i="2"/>
  <c r="F791" i="2"/>
  <c r="G789" i="2"/>
  <c r="H789" i="2"/>
  <c r="I789" i="2"/>
  <c r="F789" i="2"/>
  <c r="G787" i="2"/>
  <c r="H787" i="2"/>
  <c r="I787" i="2"/>
  <c r="F787" i="2"/>
  <c r="H707" i="2"/>
  <c r="G709" i="2"/>
  <c r="F713" i="2"/>
  <c r="H722" i="2"/>
  <c r="G722" i="2"/>
  <c r="F724" i="2"/>
  <c r="H730" i="2"/>
  <c r="G732" i="2"/>
  <c r="F745" i="2"/>
  <c r="F736" i="2"/>
  <c r="F768" i="2"/>
  <c r="H762" i="2"/>
  <c r="H764" i="2"/>
  <c r="I764" i="2"/>
  <c r="J764" i="2"/>
  <c r="F764" i="2"/>
  <c r="G764" i="2"/>
  <c r="G341" i="2"/>
  <c r="F341" i="2"/>
  <c r="E666" i="2"/>
  <c r="E662" i="2"/>
  <c r="E663" i="2"/>
  <c r="E664" i="2"/>
  <c r="E665" i="2"/>
  <c r="E622" i="2"/>
  <c r="E623" i="2"/>
  <c r="E624" i="2"/>
  <c r="E625" i="2"/>
  <c r="E626" i="2"/>
  <c r="E627" i="2"/>
  <c r="F818" i="2" l="1"/>
  <c r="K818" i="2"/>
  <c r="H670" i="2"/>
  <c r="E594" i="2"/>
  <c r="E595" i="2"/>
  <c r="E596" i="2"/>
  <c r="E597" i="2"/>
  <c r="H526" i="2" l="1"/>
  <c r="G526" i="2"/>
  <c r="F512" i="2"/>
  <c r="H509" i="2"/>
  <c r="G509" i="2"/>
  <c r="H508" i="2"/>
  <c r="F508" i="2"/>
  <c r="G508" i="2"/>
  <c r="I508" i="2"/>
  <c r="J508" i="2"/>
  <c r="K508" i="2"/>
  <c r="F382" i="2"/>
  <c r="F366" i="2"/>
  <c r="H356" i="2"/>
  <c r="F355" i="2"/>
  <c r="H352" i="2"/>
  <c r="G352" i="2"/>
  <c r="H351" i="2"/>
  <c r="E18" i="2"/>
  <c r="E19" i="2"/>
  <c r="E440" i="2"/>
  <c r="E441" i="2"/>
  <c r="E442" i="2"/>
  <c r="E443" i="2"/>
  <c r="E444" i="2"/>
  <c r="E445" i="2"/>
  <c r="E446" i="2"/>
  <c r="E447" i="2"/>
  <c r="E448" i="2"/>
  <c r="E449" i="2"/>
  <c r="E450" i="2"/>
  <c r="E508" i="2" l="1"/>
  <c r="I352" i="2"/>
  <c r="I392" i="2"/>
  <c r="J392" i="2"/>
  <c r="K392" i="2"/>
  <c r="F392" i="2"/>
  <c r="E304" i="2"/>
  <c r="F15" i="2"/>
  <c r="K15" i="2"/>
  <c r="H15" i="2"/>
  <c r="I15" i="2"/>
  <c r="J15" i="2"/>
  <c r="G15" i="2"/>
  <c r="E14" i="2"/>
  <c r="E13" i="2"/>
  <c r="E15" i="2" l="1"/>
  <c r="G392" i="2" l="1"/>
  <c r="H391" i="2"/>
  <c r="E332" i="2"/>
  <c r="E333" i="2"/>
  <c r="E334" i="2"/>
  <c r="E335" i="2"/>
  <c r="E336" i="2"/>
  <c r="E337" i="2"/>
  <c r="E338" i="2"/>
  <c r="E339" i="2"/>
  <c r="E1122" i="2"/>
  <c r="G1064" i="2" l="1"/>
  <c r="H1064" i="2"/>
  <c r="I1064" i="2"/>
  <c r="E1056" i="2"/>
  <c r="I1053" i="2"/>
  <c r="J1053" i="2"/>
  <c r="K1053" i="2"/>
  <c r="F1053" i="2"/>
  <c r="G1053" i="2"/>
  <c r="H1053" i="2"/>
  <c r="H1051" i="2"/>
  <c r="E1003" i="2"/>
  <c r="E1000" i="2"/>
  <c r="I872" i="2"/>
  <c r="E1053" i="2" l="1"/>
  <c r="F391" i="2"/>
  <c r="E324" i="2"/>
  <c r="E325" i="2"/>
  <c r="E326" i="2"/>
  <c r="E327" i="2"/>
  <c r="E328" i="2"/>
  <c r="E329" i="2"/>
  <c r="I914" i="2"/>
  <c r="I892" i="2"/>
  <c r="G874" i="2"/>
  <c r="G902" i="2" s="1"/>
  <c r="H902" i="2"/>
  <c r="I874" i="2"/>
  <c r="I886" i="2" s="1"/>
  <c r="I893" i="2" s="1"/>
  <c r="J874" i="2"/>
  <c r="J902" i="2" s="1"/>
  <c r="H885" i="2"/>
  <c r="H892" i="2" s="1"/>
  <c r="J872" i="2"/>
  <c r="J900" i="2" s="1"/>
  <c r="J914" i="2" s="1"/>
  <c r="H937" i="2" l="1"/>
  <c r="H915" i="2"/>
  <c r="J885" i="2"/>
  <c r="J892" i="2" s="1"/>
  <c r="H935" i="2"/>
  <c r="H886" i="2"/>
  <c r="H893" i="2" s="1"/>
  <c r="G886" i="2"/>
  <c r="J937" i="2"/>
  <c r="J915" i="2"/>
  <c r="G937" i="2"/>
  <c r="I902" i="2"/>
  <c r="G885" i="2"/>
  <c r="J886" i="2"/>
  <c r="J893" i="2" s="1"/>
  <c r="J935" i="2"/>
  <c r="J936" i="2"/>
  <c r="G935" i="2"/>
  <c r="G936" i="2"/>
  <c r="E725" i="2"/>
  <c r="F726" i="2" s="1"/>
  <c r="H936" i="2" l="1"/>
  <c r="I937" i="2"/>
  <c r="I915" i="2"/>
  <c r="K599" i="2"/>
  <c r="G599" i="2"/>
  <c r="H599" i="2"/>
  <c r="I599" i="2"/>
  <c r="J599" i="2"/>
  <c r="F599" i="2"/>
  <c r="G650" i="2"/>
  <c r="H650" i="2"/>
  <c r="I650" i="2"/>
  <c r="J650" i="2"/>
  <c r="K650" i="2"/>
  <c r="F650" i="2"/>
  <c r="I535" i="2" l="1"/>
  <c r="J535" i="2"/>
  <c r="G512" i="2"/>
  <c r="H512" i="2"/>
  <c r="I512" i="2"/>
  <c r="J512" i="2"/>
  <c r="K512" i="2"/>
  <c r="G511" i="2"/>
  <c r="H511" i="2"/>
  <c r="I511" i="2"/>
  <c r="J511" i="2"/>
  <c r="K511" i="2"/>
  <c r="F511" i="2"/>
  <c r="E435" i="2"/>
  <c r="E436" i="2"/>
  <c r="J391" i="2"/>
  <c r="K391" i="2"/>
  <c r="I391" i="2"/>
  <c r="E376" i="2"/>
  <c r="F885" i="2" l="1"/>
  <c r="E773" i="2"/>
  <c r="E710" i="2"/>
  <c r="G598" i="2"/>
  <c r="G608" i="2" s="1"/>
  <c r="F649" i="2"/>
  <c r="E633" i="2"/>
  <c r="F598" i="2"/>
  <c r="F608" i="2" s="1"/>
  <c r="F509" i="2"/>
  <c r="E437" i="2"/>
  <c r="E367" i="2"/>
  <c r="H392" i="2"/>
  <c r="E392" i="2" s="1"/>
  <c r="E305" i="2"/>
  <c r="F363" i="2"/>
  <c r="H361" i="2"/>
  <c r="G356" i="2"/>
  <c r="F356" i="2"/>
  <c r="F352" i="2"/>
  <c r="G351" i="2"/>
  <c r="F351" i="2"/>
  <c r="H350" i="2"/>
  <c r="F216" i="2"/>
  <c r="F357" i="2" s="1"/>
  <c r="H213" i="2"/>
  <c r="G1059" i="2"/>
  <c r="H1059" i="2"/>
  <c r="I1059" i="2"/>
  <c r="J1059" i="2"/>
  <c r="K949" i="2"/>
  <c r="L949" i="2"/>
  <c r="E1043" i="2"/>
  <c r="E1044" i="2"/>
  <c r="E1045" i="2"/>
  <c r="E1046" i="2"/>
  <c r="E1047" i="2"/>
  <c r="E1048" i="2"/>
  <c r="G1049" i="2"/>
  <c r="E1049" i="2" s="1"/>
  <c r="E986" i="2"/>
  <c r="E987" i="2"/>
  <c r="E988" i="2"/>
  <c r="E989" i="2"/>
  <c r="E990" i="2"/>
  <c r="E991" i="2"/>
  <c r="E992" i="2"/>
  <c r="E993" i="2"/>
  <c r="E994" i="2"/>
  <c r="E995" i="2"/>
  <c r="J1084" i="2"/>
  <c r="E1006" i="2"/>
  <c r="E1057" i="2"/>
  <c r="F711" i="2" l="1"/>
  <c r="I711" i="2"/>
  <c r="G711" i="2"/>
  <c r="H711" i="2"/>
  <c r="J711" i="2"/>
  <c r="K711" i="2"/>
  <c r="E885" i="2"/>
  <c r="E949" i="2"/>
  <c r="E859" i="2"/>
  <c r="E813" i="2"/>
  <c r="E788" i="2"/>
  <c r="E772" i="2"/>
  <c r="F524" i="2"/>
  <c r="G524" i="2"/>
  <c r="H524" i="2"/>
  <c r="J524" i="2"/>
  <c r="K524" i="2"/>
  <c r="I524" i="2"/>
  <c r="E460" i="2"/>
  <c r="E374" i="2"/>
  <c r="E375" i="2"/>
  <c r="F377" i="2"/>
  <c r="G377" i="2"/>
  <c r="H377" i="2"/>
  <c r="J377" i="2"/>
  <c r="K377" i="2"/>
  <c r="I377" i="2"/>
  <c r="F361" i="2"/>
  <c r="G361" i="2"/>
  <c r="J361" i="2"/>
  <c r="K361" i="2"/>
  <c r="I361" i="2"/>
  <c r="I349" i="2"/>
  <c r="I213" i="2"/>
  <c r="I214" i="2"/>
  <c r="I1063" i="2"/>
  <c r="J904" i="2"/>
  <c r="J553" i="2"/>
  <c r="J215" i="2"/>
  <c r="J356" i="2" s="1"/>
  <c r="K933" i="2"/>
  <c r="I1086" i="2"/>
  <c r="I1084" i="2"/>
  <c r="E997" i="2"/>
  <c r="E1050" i="2"/>
  <c r="E996" i="2"/>
  <c r="K860" i="2" l="1"/>
  <c r="K789" i="2"/>
  <c r="I350" i="2"/>
  <c r="J860" i="2"/>
  <c r="I860" i="2"/>
  <c r="J789" i="2"/>
  <c r="E524" i="2"/>
  <c r="E377" i="2"/>
  <c r="E361" i="2"/>
  <c r="J924" i="2"/>
  <c r="E938" i="2"/>
  <c r="E814" i="2" l="1"/>
  <c r="E860" i="2"/>
  <c r="E789" i="2"/>
  <c r="E933" i="2"/>
  <c r="E632" i="2" l="1"/>
  <c r="G362" i="2"/>
  <c r="H214" i="2"/>
  <c r="E213" i="2"/>
  <c r="G1051" i="2"/>
  <c r="J1051" i="2"/>
  <c r="K1051" i="2"/>
  <c r="F1051" i="2"/>
  <c r="E998" i="2"/>
  <c r="E999" i="2"/>
  <c r="E1001" i="2"/>
  <c r="E1002" i="2"/>
  <c r="F573" i="2"/>
  <c r="G573" i="2"/>
  <c r="H573" i="2"/>
  <c r="J573" i="2"/>
  <c r="K573" i="2"/>
  <c r="I573" i="2"/>
  <c r="E555" i="2"/>
  <c r="I553" i="2"/>
  <c r="I572" i="2" s="1"/>
  <c r="F521" i="2"/>
  <c r="G521" i="2"/>
  <c r="H521" i="2"/>
  <c r="J521" i="2"/>
  <c r="K521" i="2"/>
  <c r="I521" i="2"/>
  <c r="F513" i="2"/>
  <c r="G513" i="2"/>
  <c r="I513" i="2"/>
  <c r="J513" i="2"/>
  <c r="K513" i="2"/>
  <c r="F514" i="2"/>
  <c r="G514" i="2"/>
  <c r="I514" i="2"/>
  <c r="J514" i="2"/>
  <c r="K514" i="2"/>
  <c r="J509" i="2"/>
  <c r="K509" i="2"/>
  <c r="I509" i="2"/>
  <c r="E462" i="2"/>
  <c r="E433" i="2"/>
  <c r="E373" i="2"/>
  <c r="H514" i="2"/>
  <c r="H513" i="2"/>
  <c r="E459" i="2"/>
  <c r="E438" i="2"/>
  <c r="F350" i="2"/>
  <c r="G350" i="2"/>
  <c r="J350" i="2"/>
  <c r="K350" i="2"/>
  <c r="F349" i="2"/>
  <c r="G349" i="2"/>
  <c r="J349" i="2"/>
  <c r="K349" i="2"/>
  <c r="H349" i="2"/>
  <c r="F343" i="2"/>
  <c r="G343" i="2"/>
  <c r="I343" i="2"/>
  <c r="J343" i="2"/>
  <c r="K343" i="2"/>
  <c r="H343" i="2"/>
  <c r="E288" i="2"/>
  <c r="E227" i="2"/>
  <c r="E220" i="2"/>
  <c r="E16" i="2"/>
  <c r="H22" i="2"/>
  <c r="H340" i="2" s="1"/>
  <c r="I22" i="2"/>
  <c r="J22" i="2"/>
  <c r="K22" i="2"/>
  <c r="F22" i="2"/>
  <c r="G22" i="2"/>
  <c r="G340" i="2" l="1"/>
  <c r="F340" i="2"/>
  <c r="E214" i="2"/>
  <c r="E1051" i="2"/>
  <c r="E573" i="2"/>
  <c r="E521" i="2"/>
  <c r="E513" i="2"/>
  <c r="E514" i="2"/>
  <c r="E349" i="2"/>
  <c r="E343" i="2"/>
  <c r="E221" i="2" l="1"/>
  <c r="E350" i="2"/>
  <c r="F520" i="2" l="1"/>
  <c r="H520" i="2"/>
  <c r="I520" i="2"/>
  <c r="J520" i="2"/>
  <c r="K520" i="2"/>
  <c r="G520" i="2"/>
  <c r="E461" i="2"/>
  <c r="E432" i="2"/>
  <c r="E520" i="2" l="1"/>
  <c r="F902" i="2"/>
  <c r="E306" i="2"/>
  <c r="E262" i="2"/>
  <c r="E297" i="2" l="1"/>
  <c r="E298" i="2"/>
  <c r="E299" i="2"/>
  <c r="E300" i="2"/>
  <c r="E301" i="2"/>
  <c r="E302" i="2"/>
  <c r="E303" i="2"/>
  <c r="G1086" i="2"/>
  <c r="E1118" i="2" l="1"/>
  <c r="E1117" i="2"/>
  <c r="G1098" i="2"/>
  <c r="E1098" i="2" s="1"/>
  <c r="G1097" i="2"/>
  <c r="F1088" i="2"/>
  <c r="F1099" i="2" s="1"/>
  <c r="E1099" i="2" s="1"/>
  <c r="G1078" i="2"/>
  <c r="G1082" i="2" s="1"/>
  <c r="H1078" i="2"/>
  <c r="H1082" i="2" s="1"/>
  <c r="I1078" i="2"/>
  <c r="I1082" i="2" s="1"/>
  <c r="J1078" i="2"/>
  <c r="J1082" i="2" s="1"/>
  <c r="K1078" i="2"/>
  <c r="K1082" i="2" s="1"/>
  <c r="F1078" i="2"/>
  <c r="F1082" i="2" s="1"/>
  <c r="F600" i="2"/>
  <c r="E708" i="2"/>
  <c r="O756" i="2"/>
  <c r="N756" i="2"/>
  <c r="E756" i="2"/>
  <c r="J757" i="2" s="1"/>
  <c r="E741" i="2"/>
  <c r="I742" i="2" s="1"/>
  <c r="E716" i="2"/>
  <c r="F717" i="2" s="1"/>
  <c r="E704" i="2"/>
  <c r="E854" i="2"/>
  <c r="G855" i="2" s="1"/>
  <c r="E831" i="2"/>
  <c r="G832" i="2" s="1"/>
  <c r="E806" i="2"/>
  <c r="G807" i="2" s="1"/>
  <c r="E784" i="2"/>
  <c r="K917" i="2"/>
  <c r="J917" i="2"/>
  <c r="I917" i="2"/>
  <c r="H917" i="2"/>
  <c r="G917" i="2"/>
  <c r="C917" i="2"/>
  <c r="F912" i="2"/>
  <c r="F928" i="2" s="1"/>
  <c r="E928" i="2" s="1"/>
  <c r="F910" i="2"/>
  <c r="F927" i="2" s="1"/>
  <c r="F908" i="2"/>
  <c r="F926" i="2" s="1"/>
  <c r="F906" i="2"/>
  <c r="F925" i="2" s="1"/>
  <c r="F904" i="2"/>
  <c r="L906" i="2"/>
  <c r="K906" i="2"/>
  <c r="J906" i="2"/>
  <c r="I906" i="2"/>
  <c r="H906" i="2"/>
  <c r="G906" i="2"/>
  <c r="F891" i="2"/>
  <c r="E891" i="2" s="1"/>
  <c r="F890" i="2"/>
  <c r="F897" i="2" s="1"/>
  <c r="F889" i="2"/>
  <c r="F896" i="2" s="1"/>
  <c r="F888" i="2"/>
  <c r="F895" i="2" s="1"/>
  <c r="F887" i="2"/>
  <c r="F894" i="2" s="1"/>
  <c r="G888" i="2"/>
  <c r="G895" i="2" s="1"/>
  <c r="H888" i="2"/>
  <c r="H895" i="2" s="1"/>
  <c r="I888" i="2"/>
  <c r="I895" i="2" s="1"/>
  <c r="J888" i="2"/>
  <c r="J895" i="2" s="1"/>
  <c r="K888" i="2"/>
  <c r="K895" i="2" s="1"/>
  <c r="E878" i="2"/>
  <c r="E1127" i="2"/>
  <c r="E1126" i="2"/>
  <c r="E1114" i="2"/>
  <c r="H1115" i="2" s="1"/>
  <c r="E1112" i="2"/>
  <c r="I1113" i="2" s="1"/>
  <c r="E1110" i="2"/>
  <c r="J1111" i="2" s="1"/>
  <c r="E1108" i="2"/>
  <c r="E1106" i="2"/>
  <c r="F1107" i="2" s="1"/>
  <c r="E1104" i="2"/>
  <c r="E1102" i="2"/>
  <c r="E1100" i="2"/>
  <c r="H1101" i="2" s="1"/>
  <c r="C1095" i="2"/>
  <c r="C1094" i="2"/>
  <c r="C1093" i="2"/>
  <c r="C1092" i="2"/>
  <c r="L1090" i="2"/>
  <c r="K1090" i="2"/>
  <c r="J1090" i="2"/>
  <c r="I1090" i="2"/>
  <c r="H1090" i="2"/>
  <c r="G1090" i="2"/>
  <c r="F1090" i="2"/>
  <c r="L1088" i="2"/>
  <c r="K1088" i="2"/>
  <c r="J1088" i="2"/>
  <c r="I1088" i="2"/>
  <c r="H1088" i="2"/>
  <c r="G1088" i="2"/>
  <c r="L1086" i="2"/>
  <c r="L1093" i="2" s="1"/>
  <c r="L1124" i="2" s="1"/>
  <c r="K1086" i="2"/>
  <c r="K1093" i="2" s="1"/>
  <c r="K1124" i="2" s="1"/>
  <c r="J1086" i="2"/>
  <c r="J1119" i="2" s="1"/>
  <c r="I1119" i="2"/>
  <c r="H1086" i="2"/>
  <c r="H1093" i="2" s="1"/>
  <c r="H1124" i="2" s="1"/>
  <c r="G1093" i="2"/>
  <c r="G1124" i="2" s="1"/>
  <c r="F1086" i="2"/>
  <c r="L1084" i="2"/>
  <c r="L1092" i="2" s="1"/>
  <c r="K1084" i="2"/>
  <c r="K1092" i="2" s="1"/>
  <c r="K1123" i="2" s="1"/>
  <c r="J1092" i="2"/>
  <c r="I1092" i="2"/>
  <c r="G1123" i="2"/>
  <c r="E1079" i="2"/>
  <c r="K1077" i="2"/>
  <c r="K1081" i="2" s="1"/>
  <c r="J1077" i="2"/>
  <c r="J1081" i="2" s="1"/>
  <c r="I1077" i="2"/>
  <c r="I1081" i="2" s="1"/>
  <c r="H1077" i="2"/>
  <c r="H1081" i="2" s="1"/>
  <c r="G1077" i="2"/>
  <c r="G1081" i="2" s="1"/>
  <c r="F1077" i="2"/>
  <c r="L1076" i="2"/>
  <c r="L1080" i="2" s="1"/>
  <c r="K1076" i="2"/>
  <c r="K1080" i="2" s="1"/>
  <c r="J1076" i="2"/>
  <c r="J1080" i="2" s="1"/>
  <c r="I1076" i="2"/>
  <c r="I1080" i="2" s="1"/>
  <c r="H1076" i="2"/>
  <c r="G1076" i="2"/>
  <c r="F1076" i="2"/>
  <c r="E1075" i="2"/>
  <c r="E1090" i="2" s="1"/>
  <c r="E1074" i="2"/>
  <c r="E1073" i="2"/>
  <c r="E1071" i="2"/>
  <c r="E1069" i="2"/>
  <c r="L1067" i="2"/>
  <c r="K1067" i="2"/>
  <c r="J1067" i="2"/>
  <c r="I1067" i="2"/>
  <c r="H1067" i="2"/>
  <c r="G1067" i="2"/>
  <c r="F1067" i="2"/>
  <c r="F1066" i="2"/>
  <c r="F1065" i="2"/>
  <c r="F1064" i="2"/>
  <c r="F1063" i="2"/>
  <c r="L1062" i="2"/>
  <c r="K1062" i="2"/>
  <c r="J1062" i="2"/>
  <c r="I1062" i="2"/>
  <c r="H1062" i="2"/>
  <c r="G1062" i="2"/>
  <c r="F1062" i="2"/>
  <c r="F1061" i="2"/>
  <c r="F1060" i="2"/>
  <c r="F1059" i="2"/>
  <c r="F1058" i="2"/>
  <c r="L1055" i="2"/>
  <c r="K1055" i="2"/>
  <c r="J1055" i="2"/>
  <c r="I1055" i="2"/>
  <c r="H1055" i="2"/>
  <c r="G1055" i="2"/>
  <c r="E1054" i="2"/>
  <c r="F1052" i="2"/>
  <c r="E1052" i="2" s="1"/>
  <c r="E1042" i="2"/>
  <c r="E1041" i="2"/>
  <c r="E1040" i="2"/>
  <c r="E1039" i="2"/>
  <c r="E1038" i="2"/>
  <c r="L1037" i="2"/>
  <c r="K1037" i="2"/>
  <c r="J1037" i="2"/>
  <c r="I1037" i="2"/>
  <c r="H1037" i="2"/>
  <c r="G1037" i="2"/>
  <c r="F1037" i="2"/>
  <c r="L1036" i="2"/>
  <c r="K1036" i="2"/>
  <c r="J1036" i="2"/>
  <c r="I1036" i="2"/>
  <c r="H1036" i="2"/>
  <c r="G1036" i="2"/>
  <c r="F1036" i="2"/>
  <c r="L1035" i="2"/>
  <c r="K1035" i="2"/>
  <c r="J1035" i="2"/>
  <c r="I1035" i="2"/>
  <c r="H1035" i="2"/>
  <c r="G1035" i="2"/>
  <c r="F1035" i="2"/>
  <c r="L1034" i="2"/>
  <c r="K1034" i="2"/>
  <c r="J1034" i="2"/>
  <c r="I1034" i="2"/>
  <c r="H1034" i="2"/>
  <c r="G1034" i="2"/>
  <c r="F1034" i="2"/>
  <c r="L1033" i="2"/>
  <c r="K1033" i="2"/>
  <c r="J1033" i="2"/>
  <c r="I1033" i="2"/>
  <c r="H1033" i="2"/>
  <c r="G1033" i="2"/>
  <c r="F1033" i="2"/>
  <c r="L1032" i="2"/>
  <c r="K1032" i="2"/>
  <c r="J1032" i="2"/>
  <c r="I1032" i="2"/>
  <c r="H1032" i="2"/>
  <c r="G1032" i="2"/>
  <c r="F1032" i="2"/>
  <c r="L1031" i="2"/>
  <c r="K1031" i="2"/>
  <c r="J1031" i="2"/>
  <c r="I1031" i="2"/>
  <c r="H1031" i="2"/>
  <c r="G1031" i="2"/>
  <c r="F1031" i="2"/>
  <c r="L1030" i="2"/>
  <c r="K1030" i="2"/>
  <c r="J1030" i="2"/>
  <c r="I1030" i="2"/>
  <c r="H1030" i="2"/>
  <c r="G1030" i="2"/>
  <c r="F1030" i="2"/>
  <c r="L1029" i="2"/>
  <c r="K1029" i="2"/>
  <c r="J1029" i="2"/>
  <c r="I1029" i="2"/>
  <c r="H1029" i="2"/>
  <c r="G1029" i="2"/>
  <c r="F1029" i="2"/>
  <c r="L1028" i="2"/>
  <c r="K1028" i="2"/>
  <c r="J1028" i="2"/>
  <c r="I1028" i="2"/>
  <c r="H1028" i="2"/>
  <c r="G1028" i="2"/>
  <c r="F1028" i="2"/>
  <c r="L1027" i="2"/>
  <c r="K1027" i="2"/>
  <c r="J1027" i="2"/>
  <c r="I1027" i="2"/>
  <c r="H1027" i="2"/>
  <c r="G1027" i="2"/>
  <c r="F1027" i="2"/>
  <c r="L1026" i="2"/>
  <c r="K1026" i="2"/>
  <c r="J1026" i="2"/>
  <c r="I1026" i="2"/>
  <c r="H1026" i="2"/>
  <c r="G1026" i="2"/>
  <c r="F1026" i="2"/>
  <c r="L1025" i="2"/>
  <c r="K1025" i="2"/>
  <c r="J1025" i="2"/>
  <c r="I1025" i="2"/>
  <c r="H1025" i="2"/>
  <c r="G1025" i="2"/>
  <c r="F1025" i="2"/>
  <c r="L1024" i="2"/>
  <c r="K1024" i="2"/>
  <c r="J1024" i="2"/>
  <c r="I1024" i="2"/>
  <c r="H1024" i="2"/>
  <c r="G1024" i="2"/>
  <c r="F1024" i="2"/>
  <c r="L1023" i="2"/>
  <c r="K1023" i="2"/>
  <c r="J1023" i="2"/>
  <c r="I1023" i="2"/>
  <c r="H1023" i="2"/>
  <c r="G1023" i="2"/>
  <c r="F1023" i="2"/>
  <c r="L1022" i="2"/>
  <c r="K1022" i="2"/>
  <c r="J1022" i="2"/>
  <c r="I1022" i="2"/>
  <c r="H1022" i="2"/>
  <c r="G1022" i="2"/>
  <c r="F1022" i="2"/>
  <c r="L1021" i="2"/>
  <c r="K1021" i="2"/>
  <c r="J1021" i="2"/>
  <c r="I1021" i="2"/>
  <c r="H1021" i="2"/>
  <c r="G1021" i="2"/>
  <c r="F1021" i="2"/>
  <c r="L1020" i="2"/>
  <c r="K1020" i="2"/>
  <c r="J1020" i="2"/>
  <c r="I1020" i="2"/>
  <c r="H1020" i="2"/>
  <c r="G1020" i="2"/>
  <c r="F1020" i="2"/>
  <c r="L1019" i="2"/>
  <c r="K1019" i="2"/>
  <c r="J1019" i="2"/>
  <c r="I1019" i="2"/>
  <c r="H1019" i="2"/>
  <c r="G1019" i="2"/>
  <c r="F1019" i="2"/>
  <c r="L1018" i="2"/>
  <c r="K1018" i="2"/>
  <c r="J1018" i="2"/>
  <c r="I1018" i="2"/>
  <c r="H1018" i="2"/>
  <c r="G1018" i="2"/>
  <c r="F1018" i="2"/>
  <c r="L1017" i="2"/>
  <c r="K1017" i="2"/>
  <c r="J1017" i="2"/>
  <c r="I1017" i="2"/>
  <c r="H1017" i="2"/>
  <c r="G1017" i="2"/>
  <c r="F1017" i="2"/>
  <c r="L1016" i="2"/>
  <c r="K1016" i="2"/>
  <c r="J1016" i="2"/>
  <c r="I1016" i="2"/>
  <c r="H1016" i="2"/>
  <c r="G1016" i="2"/>
  <c r="F1016" i="2"/>
  <c r="L1015" i="2"/>
  <c r="K1015" i="2"/>
  <c r="J1015" i="2"/>
  <c r="I1015" i="2"/>
  <c r="H1015" i="2"/>
  <c r="G1015" i="2"/>
  <c r="F1015" i="2"/>
  <c r="L1014" i="2"/>
  <c r="K1014" i="2"/>
  <c r="J1014" i="2"/>
  <c r="I1014" i="2"/>
  <c r="H1014" i="2"/>
  <c r="G1014" i="2"/>
  <c r="F1014" i="2"/>
  <c r="L1013" i="2"/>
  <c r="K1013" i="2"/>
  <c r="J1013" i="2"/>
  <c r="I1013" i="2"/>
  <c r="H1013" i="2"/>
  <c r="G1013" i="2"/>
  <c r="F1013" i="2"/>
  <c r="L1012" i="2"/>
  <c r="K1012" i="2"/>
  <c r="J1012" i="2"/>
  <c r="I1012" i="2"/>
  <c r="H1012" i="2"/>
  <c r="G1012" i="2"/>
  <c r="F1012" i="2"/>
  <c r="L1011" i="2"/>
  <c r="K1011" i="2"/>
  <c r="J1011" i="2"/>
  <c r="I1011" i="2"/>
  <c r="H1011" i="2"/>
  <c r="G1011" i="2"/>
  <c r="F1011" i="2"/>
  <c r="L1010" i="2"/>
  <c r="K1010" i="2"/>
  <c r="J1010" i="2"/>
  <c r="I1010" i="2"/>
  <c r="H1010" i="2"/>
  <c r="G1010" i="2"/>
  <c r="F1010" i="2"/>
  <c r="L1009" i="2"/>
  <c r="K1009" i="2"/>
  <c r="J1009" i="2"/>
  <c r="I1009" i="2"/>
  <c r="H1009" i="2"/>
  <c r="G1009" i="2"/>
  <c r="F1009" i="2"/>
  <c r="L1008" i="2"/>
  <c r="K1008" i="2"/>
  <c r="J1008" i="2"/>
  <c r="I1008" i="2"/>
  <c r="H1008" i="2"/>
  <c r="G1008" i="2"/>
  <c r="F1008" i="2"/>
  <c r="L1007" i="2"/>
  <c r="K1007" i="2"/>
  <c r="J1007" i="2"/>
  <c r="I1007" i="2"/>
  <c r="H1007" i="2"/>
  <c r="G1007" i="2"/>
  <c r="F1007" i="2"/>
  <c r="E1004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L956" i="2"/>
  <c r="L1066" i="2" s="1"/>
  <c r="K956" i="2"/>
  <c r="K1066" i="2" s="1"/>
  <c r="J956" i="2"/>
  <c r="J1066" i="2" s="1"/>
  <c r="I956" i="2"/>
  <c r="I1066" i="2" s="1"/>
  <c r="G956" i="2"/>
  <c r="L955" i="2"/>
  <c r="L1065" i="2" s="1"/>
  <c r="K955" i="2"/>
  <c r="K1065" i="2" s="1"/>
  <c r="J955" i="2"/>
  <c r="J1065" i="2" s="1"/>
  <c r="I955" i="2"/>
  <c r="H1065" i="2"/>
  <c r="G1065" i="2"/>
  <c r="L954" i="2"/>
  <c r="L1064" i="2" s="1"/>
  <c r="K954" i="2"/>
  <c r="K1064" i="2" s="1"/>
  <c r="J1064" i="2"/>
  <c r="L953" i="2"/>
  <c r="L1063" i="2" s="1"/>
  <c r="K953" i="2"/>
  <c r="K1063" i="2" s="1"/>
  <c r="J953" i="2"/>
  <c r="H1063" i="2"/>
  <c r="E952" i="2"/>
  <c r="L951" i="2"/>
  <c r="L1061" i="2" s="1"/>
  <c r="K951" i="2"/>
  <c r="K1061" i="2" s="1"/>
  <c r="J951" i="2"/>
  <c r="J1061" i="2" s="1"/>
  <c r="I951" i="2"/>
  <c r="I1061" i="2" s="1"/>
  <c r="H1061" i="2"/>
  <c r="G951" i="2"/>
  <c r="L950" i="2"/>
  <c r="L1060" i="2" s="1"/>
  <c r="K950" i="2"/>
  <c r="K1060" i="2" s="1"/>
  <c r="J950" i="2"/>
  <c r="J1060" i="2" s="1"/>
  <c r="I950" i="2"/>
  <c r="I1060" i="2" s="1"/>
  <c r="H1060" i="2"/>
  <c r="G1060" i="2"/>
  <c r="L1059" i="2"/>
  <c r="K1059" i="2"/>
  <c r="L948" i="2"/>
  <c r="L1058" i="2" s="1"/>
  <c r="K948" i="2"/>
  <c r="K1058" i="2" s="1"/>
  <c r="J1058" i="2"/>
  <c r="I1058" i="2"/>
  <c r="H1058" i="2"/>
  <c r="G1058" i="2"/>
  <c r="L947" i="2"/>
  <c r="K947" i="2"/>
  <c r="E943" i="2"/>
  <c r="E942" i="2"/>
  <c r="E941" i="2"/>
  <c r="E940" i="2"/>
  <c r="F932" i="2"/>
  <c r="H926" i="2"/>
  <c r="G926" i="2"/>
  <c r="C920" i="2"/>
  <c r="C919" i="2"/>
  <c r="L918" i="2"/>
  <c r="C918" i="2"/>
  <c r="C916" i="2"/>
  <c r="C915" i="2"/>
  <c r="C914" i="2"/>
  <c r="L912" i="2"/>
  <c r="K912" i="2"/>
  <c r="K920" i="2" s="1"/>
  <c r="J912" i="2"/>
  <c r="J920" i="2" s="1"/>
  <c r="I912" i="2"/>
  <c r="I920" i="2" s="1"/>
  <c r="H912" i="2"/>
  <c r="H920" i="2" s="1"/>
  <c r="G912" i="2"/>
  <c r="G920" i="2" s="1"/>
  <c r="L910" i="2"/>
  <c r="L919" i="2" s="1"/>
  <c r="K910" i="2"/>
  <c r="K919" i="2" s="1"/>
  <c r="J910" i="2"/>
  <c r="J919" i="2" s="1"/>
  <c r="I910" i="2"/>
  <c r="I919" i="2" s="1"/>
  <c r="H910" i="2"/>
  <c r="H927" i="2" s="1"/>
  <c r="G910" i="2"/>
  <c r="G919" i="2" s="1"/>
  <c r="L908" i="2"/>
  <c r="L917" i="2" s="1"/>
  <c r="K908" i="2"/>
  <c r="K918" i="2" s="1"/>
  <c r="J908" i="2"/>
  <c r="J918" i="2" s="1"/>
  <c r="I908" i="2"/>
  <c r="I918" i="2" s="1"/>
  <c r="H908" i="2"/>
  <c r="H918" i="2" s="1"/>
  <c r="G908" i="2"/>
  <c r="G918" i="2" s="1"/>
  <c r="L904" i="2"/>
  <c r="L916" i="2" s="1"/>
  <c r="K904" i="2"/>
  <c r="K924" i="2" s="1"/>
  <c r="K931" i="2" s="1"/>
  <c r="K932" i="2" s="1"/>
  <c r="K936" i="2" s="1"/>
  <c r="J916" i="2"/>
  <c r="I904" i="2"/>
  <c r="H904" i="2"/>
  <c r="G904" i="2"/>
  <c r="L902" i="2"/>
  <c r="L915" i="2" s="1"/>
  <c r="L900" i="2"/>
  <c r="L914" i="2" s="1"/>
  <c r="K897" i="2"/>
  <c r="K898" i="2" s="1"/>
  <c r="J897" i="2"/>
  <c r="J898" i="2" s="1"/>
  <c r="I897" i="2"/>
  <c r="I898" i="2" s="1"/>
  <c r="H890" i="2"/>
  <c r="H897" i="2" s="1"/>
  <c r="H898" i="2" s="1"/>
  <c r="G890" i="2"/>
  <c r="G897" i="2" s="1"/>
  <c r="G898" i="2" s="1"/>
  <c r="K889" i="2"/>
  <c r="J889" i="2"/>
  <c r="I889" i="2"/>
  <c r="I896" i="2" s="1"/>
  <c r="H889" i="2"/>
  <c r="G889" i="2"/>
  <c r="G896" i="2" s="1"/>
  <c r="K887" i="2"/>
  <c r="K894" i="2" s="1"/>
  <c r="J887" i="2"/>
  <c r="J894" i="2" s="1"/>
  <c r="I887" i="2"/>
  <c r="I894" i="2" s="1"/>
  <c r="H887" i="2"/>
  <c r="H894" i="2" s="1"/>
  <c r="G887" i="2"/>
  <c r="F886" i="2"/>
  <c r="E884" i="2"/>
  <c r="E882" i="2"/>
  <c r="E880" i="2"/>
  <c r="E876" i="2"/>
  <c r="E865" i="2"/>
  <c r="E863" i="2"/>
  <c r="G864" i="2" s="1"/>
  <c r="E861" i="2"/>
  <c r="E857" i="2"/>
  <c r="E852" i="2"/>
  <c r="I853" i="2" s="1"/>
  <c r="E850" i="2"/>
  <c r="I851" i="2" s="1"/>
  <c r="E848" i="2"/>
  <c r="I849" i="2" s="1"/>
  <c r="E846" i="2"/>
  <c r="H847" i="2" s="1"/>
  <c r="E844" i="2"/>
  <c r="H845" i="2" s="1"/>
  <c r="E842" i="2"/>
  <c r="H843" i="2" s="1"/>
  <c r="E840" i="2"/>
  <c r="H841" i="2" s="1"/>
  <c r="E838" i="2"/>
  <c r="E836" i="2"/>
  <c r="L837" i="2" s="1"/>
  <c r="E833" i="2"/>
  <c r="I834" i="2" s="1"/>
  <c r="E829" i="2"/>
  <c r="H830" i="2" s="1"/>
  <c r="E827" i="2"/>
  <c r="I828" i="2" s="1"/>
  <c r="E825" i="2"/>
  <c r="H826" i="2" s="1"/>
  <c r="E823" i="2"/>
  <c r="I824" i="2" s="1"/>
  <c r="E821" i="2"/>
  <c r="H822" i="2" s="1"/>
  <c r="E819" i="2"/>
  <c r="E815" i="2"/>
  <c r="E811" i="2"/>
  <c r="E808" i="2"/>
  <c r="I809" i="2" s="1"/>
  <c r="E804" i="2"/>
  <c r="I805" i="2" s="1"/>
  <c r="E802" i="2"/>
  <c r="I803" i="2" s="1"/>
  <c r="E800" i="2"/>
  <c r="I801" i="2" s="1"/>
  <c r="E798" i="2"/>
  <c r="I799" i="2" s="1"/>
  <c r="E796" i="2"/>
  <c r="I797" i="2" s="1"/>
  <c r="E794" i="2"/>
  <c r="E792" i="2"/>
  <c r="G793" i="2" s="1"/>
  <c r="E790" i="2"/>
  <c r="E786" i="2"/>
  <c r="E785" i="2"/>
  <c r="E783" i="2"/>
  <c r="E782" i="2"/>
  <c r="E781" i="2"/>
  <c r="E780" i="2"/>
  <c r="E779" i="2"/>
  <c r="E778" i="2"/>
  <c r="E777" i="2"/>
  <c r="E776" i="2"/>
  <c r="E775" i="2"/>
  <c r="E774" i="2"/>
  <c r="E767" i="2"/>
  <c r="E765" i="2"/>
  <c r="E763" i="2"/>
  <c r="E761" i="2"/>
  <c r="O758" i="2"/>
  <c r="N758" i="2"/>
  <c r="E758" i="2"/>
  <c r="G759" i="2" s="1"/>
  <c r="O754" i="2"/>
  <c r="N754" i="2"/>
  <c r="E754" i="2"/>
  <c r="F755" i="2" s="1"/>
  <c r="E752" i="2"/>
  <c r="L753" i="2" s="1"/>
  <c r="E750" i="2"/>
  <c r="F751" i="2" s="1"/>
  <c r="E748" i="2"/>
  <c r="L749" i="2" s="1"/>
  <c r="E746" i="2"/>
  <c r="J747" i="2" s="1"/>
  <c r="E743" i="2"/>
  <c r="H744" i="2" s="1"/>
  <c r="E739" i="2"/>
  <c r="K740" i="2" s="1"/>
  <c r="E737" i="2"/>
  <c r="E735" i="2"/>
  <c r="E733" i="2"/>
  <c r="Q731" i="2"/>
  <c r="E731" i="2"/>
  <c r="Q730" i="2"/>
  <c r="Q729" i="2"/>
  <c r="E729" i="2"/>
  <c r="Q728" i="2"/>
  <c r="Q727" i="2"/>
  <c r="E727" i="2"/>
  <c r="G728" i="2" s="1"/>
  <c r="Q726" i="2"/>
  <c r="Q725" i="2"/>
  <c r="Q724" i="2"/>
  <c r="Q723" i="2"/>
  <c r="E723" i="2"/>
  <c r="Q722" i="2"/>
  <c r="E721" i="2"/>
  <c r="E718" i="2"/>
  <c r="H719" i="2" s="1"/>
  <c r="E714" i="2"/>
  <c r="H715" i="2" s="1"/>
  <c r="E712" i="2"/>
  <c r="L711" i="2"/>
  <c r="E706" i="2"/>
  <c r="E705" i="2"/>
  <c r="E703" i="2"/>
  <c r="E702" i="2"/>
  <c r="E701" i="2"/>
  <c r="E700" i="2"/>
  <c r="E699" i="2"/>
  <c r="E698" i="2"/>
  <c r="E697" i="2"/>
  <c r="E696" i="2"/>
  <c r="E695" i="2"/>
  <c r="E694" i="2"/>
  <c r="L686" i="2"/>
  <c r="K686" i="2"/>
  <c r="J686" i="2"/>
  <c r="I686" i="2"/>
  <c r="H686" i="2"/>
  <c r="G686" i="2"/>
  <c r="F686" i="2"/>
  <c r="L685" i="2"/>
  <c r="K685" i="2"/>
  <c r="J685" i="2"/>
  <c r="I685" i="2"/>
  <c r="H685" i="2"/>
  <c r="G685" i="2"/>
  <c r="F685" i="2"/>
  <c r="L684" i="2"/>
  <c r="K684" i="2"/>
  <c r="J684" i="2"/>
  <c r="I684" i="2"/>
  <c r="H684" i="2"/>
  <c r="G684" i="2"/>
  <c r="F684" i="2"/>
  <c r="L683" i="2"/>
  <c r="K683" i="2"/>
  <c r="J683" i="2"/>
  <c r="I683" i="2"/>
  <c r="H683" i="2"/>
  <c r="G683" i="2"/>
  <c r="F683" i="2"/>
  <c r="L682" i="2"/>
  <c r="K682" i="2"/>
  <c r="J682" i="2"/>
  <c r="I682" i="2"/>
  <c r="H682" i="2"/>
  <c r="G682" i="2"/>
  <c r="F682" i="2"/>
  <c r="L681" i="2"/>
  <c r="K681" i="2"/>
  <c r="J681" i="2"/>
  <c r="I681" i="2"/>
  <c r="H681" i="2"/>
  <c r="G681" i="2"/>
  <c r="F681" i="2"/>
  <c r="L680" i="2"/>
  <c r="K680" i="2"/>
  <c r="J680" i="2"/>
  <c r="I680" i="2"/>
  <c r="H680" i="2"/>
  <c r="G680" i="2"/>
  <c r="F680" i="2"/>
  <c r="L679" i="2"/>
  <c r="K679" i="2"/>
  <c r="J679" i="2"/>
  <c r="I679" i="2"/>
  <c r="H679" i="2"/>
  <c r="G679" i="2"/>
  <c r="F679" i="2"/>
  <c r="L678" i="2"/>
  <c r="K678" i="2"/>
  <c r="J678" i="2"/>
  <c r="I678" i="2"/>
  <c r="H678" i="2"/>
  <c r="G678" i="2"/>
  <c r="F678" i="2"/>
  <c r="L677" i="2"/>
  <c r="K677" i="2"/>
  <c r="J677" i="2"/>
  <c r="I677" i="2"/>
  <c r="H677" i="2"/>
  <c r="G677" i="2"/>
  <c r="F677" i="2"/>
  <c r="L676" i="2"/>
  <c r="K676" i="2"/>
  <c r="J676" i="2"/>
  <c r="I676" i="2"/>
  <c r="H676" i="2"/>
  <c r="G676" i="2"/>
  <c r="F676" i="2"/>
  <c r="L675" i="2"/>
  <c r="K675" i="2"/>
  <c r="J675" i="2"/>
  <c r="I675" i="2"/>
  <c r="H675" i="2"/>
  <c r="G675" i="2"/>
  <c r="F675" i="2"/>
  <c r="L674" i="2"/>
  <c r="K674" i="2"/>
  <c r="J674" i="2"/>
  <c r="I674" i="2"/>
  <c r="H674" i="2"/>
  <c r="G674" i="2"/>
  <c r="F674" i="2"/>
  <c r="L673" i="2"/>
  <c r="K673" i="2"/>
  <c r="J673" i="2"/>
  <c r="I673" i="2"/>
  <c r="H673" i="2"/>
  <c r="G673" i="2"/>
  <c r="F673" i="2"/>
  <c r="L672" i="2"/>
  <c r="K672" i="2"/>
  <c r="J672" i="2"/>
  <c r="I672" i="2"/>
  <c r="H672" i="2"/>
  <c r="G672" i="2"/>
  <c r="F672" i="2"/>
  <c r="L671" i="2"/>
  <c r="K671" i="2"/>
  <c r="J671" i="2"/>
  <c r="I671" i="2"/>
  <c r="H671" i="2"/>
  <c r="G671" i="2"/>
  <c r="F671" i="2"/>
  <c r="L670" i="2"/>
  <c r="K670" i="2"/>
  <c r="J670" i="2"/>
  <c r="I670" i="2"/>
  <c r="G670" i="2"/>
  <c r="F670" i="2"/>
  <c r="L669" i="2"/>
  <c r="K669" i="2"/>
  <c r="J669" i="2"/>
  <c r="I669" i="2"/>
  <c r="H669" i="2"/>
  <c r="G669" i="2"/>
  <c r="F669" i="2"/>
  <c r="L668" i="2"/>
  <c r="K668" i="2"/>
  <c r="J668" i="2"/>
  <c r="I668" i="2"/>
  <c r="H668" i="2"/>
  <c r="G668" i="2"/>
  <c r="F668" i="2"/>
  <c r="L667" i="2"/>
  <c r="K667" i="2"/>
  <c r="J667" i="2"/>
  <c r="I667" i="2"/>
  <c r="H667" i="2"/>
  <c r="G667" i="2"/>
  <c r="F667" i="2"/>
  <c r="L659" i="2"/>
  <c r="K659" i="2"/>
  <c r="J659" i="2"/>
  <c r="I659" i="2"/>
  <c r="H659" i="2"/>
  <c r="G659" i="2"/>
  <c r="F659" i="2"/>
  <c r="L658" i="2"/>
  <c r="K658" i="2"/>
  <c r="J658" i="2"/>
  <c r="I658" i="2"/>
  <c r="H658" i="2"/>
  <c r="G658" i="2"/>
  <c r="F658" i="2"/>
  <c r="L657" i="2"/>
  <c r="K657" i="2"/>
  <c r="J657" i="2"/>
  <c r="I657" i="2"/>
  <c r="H657" i="2"/>
  <c r="G657" i="2"/>
  <c r="F657" i="2"/>
  <c r="L656" i="2"/>
  <c r="K656" i="2"/>
  <c r="J656" i="2"/>
  <c r="I656" i="2"/>
  <c r="H656" i="2"/>
  <c r="G656" i="2"/>
  <c r="F656" i="2"/>
  <c r="L655" i="2"/>
  <c r="K655" i="2"/>
  <c r="J655" i="2"/>
  <c r="I655" i="2"/>
  <c r="H655" i="2"/>
  <c r="G655" i="2"/>
  <c r="F655" i="2"/>
  <c r="L654" i="2"/>
  <c r="K654" i="2"/>
  <c r="J654" i="2"/>
  <c r="I654" i="2"/>
  <c r="H654" i="2"/>
  <c r="G654" i="2"/>
  <c r="F654" i="2"/>
  <c r="L653" i="2"/>
  <c r="K653" i="2"/>
  <c r="J653" i="2"/>
  <c r="I653" i="2"/>
  <c r="H653" i="2"/>
  <c r="G653" i="2"/>
  <c r="F653" i="2"/>
  <c r="K652" i="2"/>
  <c r="J652" i="2"/>
  <c r="I652" i="2"/>
  <c r="H652" i="2"/>
  <c r="G652" i="2"/>
  <c r="F652" i="2"/>
  <c r="L651" i="2"/>
  <c r="K651" i="2"/>
  <c r="J651" i="2"/>
  <c r="I651" i="2"/>
  <c r="H651" i="2"/>
  <c r="G651" i="2"/>
  <c r="F651" i="2"/>
  <c r="L650" i="2"/>
  <c r="L649" i="2"/>
  <c r="K649" i="2"/>
  <c r="J649" i="2"/>
  <c r="I649" i="2"/>
  <c r="H649" i="2"/>
  <c r="G649" i="2"/>
  <c r="L648" i="2"/>
  <c r="K648" i="2"/>
  <c r="J648" i="2"/>
  <c r="I648" i="2"/>
  <c r="H648" i="2"/>
  <c r="G648" i="2"/>
  <c r="F648" i="2"/>
  <c r="E646" i="2"/>
  <c r="E645" i="2"/>
  <c r="E644" i="2"/>
  <c r="E643" i="2"/>
  <c r="E642" i="2"/>
  <c r="E641" i="2"/>
  <c r="E640" i="2"/>
  <c r="E639" i="2"/>
  <c r="E638" i="2"/>
  <c r="E635" i="2"/>
  <c r="E634" i="2"/>
  <c r="E631" i="2"/>
  <c r="E630" i="2"/>
  <c r="E629" i="2"/>
  <c r="E628" i="2"/>
  <c r="L617" i="2"/>
  <c r="L660" i="2" s="1"/>
  <c r="K617" i="2"/>
  <c r="K660" i="2" s="1"/>
  <c r="J617" i="2"/>
  <c r="J660" i="2" s="1"/>
  <c r="I617" i="2"/>
  <c r="I660" i="2" s="1"/>
  <c r="H617" i="2"/>
  <c r="H660" i="2" s="1"/>
  <c r="G617" i="2"/>
  <c r="G660" i="2" s="1"/>
  <c r="F617" i="2"/>
  <c r="E616" i="2"/>
  <c r="E615" i="2"/>
  <c r="E614" i="2"/>
  <c r="E613" i="2"/>
  <c r="E612" i="2"/>
  <c r="L607" i="2"/>
  <c r="L687" i="2" s="1"/>
  <c r="K607" i="2"/>
  <c r="K687" i="2" s="1"/>
  <c r="J607" i="2"/>
  <c r="J687" i="2" s="1"/>
  <c r="I607" i="2"/>
  <c r="I687" i="2" s="1"/>
  <c r="H607" i="2"/>
  <c r="H687" i="2" s="1"/>
  <c r="G607" i="2"/>
  <c r="G687" i="2" s="1"/>
  <c r="F607" i="2"/>
  <c r="F687" i="2" s="1"/>
  <c r="E606" i="2"/>
  <c r="E605" i="2"/>
  <c r="E604" i="2"/>
  <c r="E603" i="2"/>
  <c r="E602" i="2"/>
  <c r="L601" i="2"/>
  <c r="K601" i="2"/>
  <c r="J601" i="2"/>
  <c r="J621" i="2" s="1"/>
  <c r="J664" i="2" s="1"/>
  <c r="I601" i="2"/>
  <c r="H601" i="2"/>
  <c r="G601" i="2"/>
  <c r="F601" i="2"/>
  <c r="F621" i="2" s="1"/>
  <c r="L600" i="2"/>
  <c r="K600" i="2"/>
  <c r="K620" i="2" s="1"/>
  <c r="K663" i="2" s="1"/>
  <c r="J600" i="2"/>
  <c r="I600" i="2"/>
  <c r="H600" i="2"/>
  <c r="G600" i="2"/>
  <c r="G620" i="2" s="1"/>
  <c r="G663" i="2" s="1"/>
  <c r="L599" i="2"/>
  <c r="K619" i="2"/>
  <c r="K662" i="2" s="1"/>
  <c r="J619" i="2"/>
  <c r="J662" i="2" s="1"/>
  <c r="F619" i="2"/>
  <c r="L598" i="2"/>
  <c r="K598" i="2"/>
  <c r="J598" i="2"/>
  <c r="I598" i="2"/>
  <c r="I608" i="2" s="1"/>
  <c r="H598" i="2"/>
  <c r="G661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5" i="2"/>
  <c r="E574" i="2"/>
  <c r="L572" i="2"/>
  <c r="L571" i="2"/>
  <c r="K571" i="2"/>
  <c r="J571" i="2"/>
  <c r="I571" i="2"/>
  <c r="H571" i="2"/>
  <c r="G571" i="2"/>
  <c r="F571" i="2"/>
  <c r="L570" i="2"/>
  <c r="K570" i="2"/>
  <c r="J570" i="2"/>
  <c r="I570" i="2"/>
  <c r="H570" i="2"/>
  <c r="G570" i="2"/>
  <c r="F570" i="2"/>
  <c r="L569" i="2"/>
  <c r="K569" i="2"/>
  <c r="J569" i="2"/>
  <c r="I569" i="2"/>
  <c r="H569" i="2"/>
  <c r="G569" i="2"/>
  <c r="F569" i="2"/>
  <c r="L568" i="2"/>
  <c r="K568" i="2"/>
  <c r="J568" i="2"/>
  <c r="I568" i="2"/>
  <c r="H568" i="2"/>
  <c r="G568" i="2"/>
  <c r="F568" i="2"/>
  <c r="L567" i="2"/>
  <c r="K567" i="2"/>
  <c r="J567" i="2"/>
  <c r="I567" i="2"/>
  <c r="H567" i="2"/>
  <c r="G567" i="2"/>
  <c r="F567" i="2"/>
  <c r="L566" i="2"/>
  <c r="K566" i="2"/>
  <c r="J566" i="2"/>
  <c r="I566" i="2"/>
  <c r="H566" i="2"/>
  <c r="G566" i="2"/>
  <c r="F566" i="2"/>
  <c r="L565" i="2"/>
  <c r="K565" i="2"/>
  <c r="J565" i="2"/>
  <c r="I565" i="2"/>
  <c r="H565" i="2"/>
  <c r="G565" i="2"/>
  <c r="L564" i="2"/>
  <c r="K564" i="2"/>
  <c r="J564" i="2"/>
  <c r="I564" i="2"/>
  <c r="H564" i="2"/>
  <c r="G564" i="2"/>
  <c r="L563" i="2"/>
  <c r="K563" i="2"/>
  <c r="J563" i="2"/>
  <c r="I563" i="2"/>
  <c r="H563" i="2"/>
  <c r="G563" i="2"/>
  <c r="L562" i="2"/>
  <c r="K562" i="2"/>
  <c r="J562" i="2"/>
  <c r="I562" i="2"/>
  <c r="H562" i="2"/>
  <c r="G562" i="2"/>
  <c r="L561" i="2"/>
  <c r="K561" i="2"/>
  <c r="J561" i="2"/>
  <c r="I561" i="2"/>
  <c r="H561" i="2"/>
  <c r="G561" i="2"/>
  <c r="F561" i="2"/>
  <c r="L560" i="2"/>
  <c r="K560" i="2"/>
  <c r="J560" i="2"/>
  <c r="I560" i="2"/>
  <c r="H560" i="2"/>
  <c r="G560" i="2"/>
  <c r="F560" i="2"/>
  <c r="L559" i="2"/>
  <c r="K559" i="2"/>
  <c r="J559" i="2"/>
  <c r="I559" i="2"/>
  <c r="H559" i="2"/>
  <c r="G559" i="2"/>
  <c r="F559" i="2"/>
  <c r="L558" i="2"/>
  <c r="K558" i="2"/>
  <c r="J558" i="2"/>
  <c r="I558" i="2"/>
  <c r="H558" i="2"/>
  <c r="G558" i="2"/>
  <c r="F558" i="2"/>
  <c r="E556" i="2"/>
  <c r="E554" i="2"/>
  <c r="L553" i="2"/>
  <c r="K553" i="2"/>
  <c r="K572" i="2" s="1"/>
  <c r="J572" i="2"/>
  <c r="H553" i="2"/>
  <c r="H572" i="2" s="1"/>
  <c r="G553" i="2"/>
  <c r="G572" i="2" s="1"/>
  <c r="F553" i="2"/>
  <c r="F572" i="2" s="1"/>
  <c r="E552" i="2"/>
  <c r="E551" i="2"/>
  <c r="F565" i="2" s="1"/>
  <c r="E550" i="2"/>
  <c r="F564" i="2" s="1"/>
  <c r="E549" i="2"/>
  <c r="F563" i="2" s="1"/>
  <c r="E548" i="2"/>
  <c r="F562" i="2" s="1"/>
  <c r="E547" i="2"/>
  <c r="E546" i="2"/>
  <c r="E545" i="2"/>
  <c r="E544" i="2"/>
  <c r="E543" i="2"/>
  <c r="E542" i="2"/>
  <c r="E541" i="2"/>
  <c r="E540" i="2"/>
  <c r="E537" i="2"/>
  <c r="E536" i="2"/>
  <c r="L535" i="2"/>
  <c r="K535" i="2"/>
  <c r="H535" i="2"/>
  <c r="G535" i="2"/>
  <c r="F535" i="2"/>
  <c r="F534" i="2"/>
  <c r="L533" i="2"/>
  <c r="K533" i="2"/>
  <c r="J533" i="2"/>
  <c r="I533" i="2"/>
  <c r="H533" i="2"/>
  <c r="G533" i="2"/>
  <c r="F533" i="2"/>
  <c r="L532" i="2"/>
  <c r="K532" i="2"/>
  <c r="J532" i="2"/>
  <c r="I532" i="2"/>
  <c r="H532" i="2"/>
  <c r="G532" i="2"/>
  <c r="F532" i="2"/>
  <c r="L531" i="2"/>
  <c r="K531" i="2"/>
  <c r="J531" i="2"/>
  <c r="I531" i="2"/>
  <c r="H531" i="2"/>
  <c r="G531" i="2"/>
  <c r="F531" i="2"/>
  <c r="L530" i="2"/>
  <c r="K530" i="2"/>
  <c r="J530" i="2"/>
  <c r="I530" i="2"/>
  <c r="H530" i="2"/>
  <c r="G530" i="2"/>
  <c r="F530" i="2"/>
  <c r="L529" i="2"/>
  <c r="K529" i="2"/>
  <c r="J529" i="2"/>
  <c r="I529" i="2"/>
  <c r="H529" i="2"/>
  <c r="G529" i="2"/>
  <c r="F529" i="2"/>
  <c r="L528" i="2"/>
  <c r="K528" i="2"/>
  <c r="J528" i="2"/>
  <c r="I528" i="2"/>
  <c r="H528" i="2"/>
  <c r="G528" i="2"/>
  <c r="F528" i="2"/>
  <c r="L527" i="2"/>
  <c r="K527" i="2"/>
  <c r="J527" i="2"/>
  <c r="I527" i="2"/>
  <c r="H527" i="2"/>
  <c r="G527" i="2"/>
  <c r="F527" i="2"/>
  <c r="L526" i="2"/>
  <c r="K526" i="2"/>
  <c r="J526" i="2"/>
  <c r="I526" i="2"/>
  <c r="F526" i="2"/>
  <c r="G525" i="2"/>
  <c r="F525" i="2"/>
  <c r="F523" i="2"/>
  <c r="E523" i="2" s="1"/>
  <c r="F522" i="2"/>
  <c r="E522" i="2" s="1"/>
  <c r="L519" i="2"/>
  <c r="K519" i="2"/>
  <c r="J519" i="2"/>
  <c r="I519" i="2"/>
  <c r="H519" i="2"/>
  <c r="G519" i="2"/>
  <c r="F519" i="2"/>
  <c r="L518" i="2"/>
  <c r="K518" i="2"/>
  <c r="J518" i="2"/>
  <c r="I518" i="2"/>
  <c r="H518" i="2"/>
  <c r="G518" i="2"/>
  <c r="F518" i="2"/>
  <c r="L517" i="2"/>
  <c r="K517" i="2"/>
  <c r="J517" i="2"/>
  <c r="I517" i="2"/>
  <c r="H517" i="2"/>
  <c r="G517" i="2"/>
  <c r="F517" i="2"/>
  <c r="L516" i="2"/>
  <c r="K516" i="2"/>
  <c r="J516" i="2"/>
  <c r="I516" i="2"/>
  <c r="H516" i="2"/>
  <c r="G516" i="2"/>
  <c r="F516" i="2"/>
  <c r="L515" i="2"/>
  <c r="K515" i="2"/>
  <c r="J515" i="2"/>
  <c r="I515" i="2"/>
  <c r="H515" i="2"/>
  <c r="G515" i="2"/>
  <c r="F515" i="2"/>
  <c r="L512" i="2"/>
  <c r="L511" i="2"/>
  <c r="L510" i="2"/>
  <c r="K510" i="2"/>
  <c r="J510" i="2"/>
  <c r="I510" i="2"/>
  <c r="H510" i="2"/>
  <c r="G510" i="2"/>
  <c r="F510" i="2"/>
  <c r="L509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L495" i="2"/>
  <c r="K495" i="2"/>
  <c r="J495" i="2"/>
  <c r="I495" i="2"/>
  <c r="H495" i="2"/>
  <c r="G495" i="2"/>
  <c r="F495" i="2"/>
  <c r="L494" i="2"/>
  <c r="K494" i="2"/>
  <c r="J494" i="2"/>
  <c r="I494" i="2"/>
  <c r="H494" i="2"/>
  <c r="G494" i="2"/>
  <c r="F494" i="2"/>
  <c r="L493" i="2"/>
  <c r="K493" i="2"/>
  <c r="J493" i="2"/>
  <c r="I493" i="2"/>
  <c r="H493" i="2"/>
  <c r="G493" i="2"/>
  <c r="F493" i="2"/>
  <c r="L492" i="2"/>
  <c r="K492" i="2"/>
  <c r="J492" i="2"/>
  <c r="I492" i="2"/>
  <c r="H492" i="2"/>
  <c r="G492" i="2"/>
  <c r="F492" i="2"/>
  <c r="L491" i="2"/>
  <c r="K491" i="2"/>
  <c r="J491" i="2"/>
  <c r="I491" i="2"/>
  <c r="H491" i="2"/>
  <c r="G491" i="2"/>
  <c r="F491" i="2"/>
  <c r="L490" i="2"/>
  <c r="K490" i="2"/>
  <c r="J490" i="2"/>
  <c r="I490" i="2"/>
  <c r="H490" i="2"/>
  <c r="G490" i="2"/>
  <c r="F490" i="2"/>
  <c r="L489" i="2"/>
  <c r="K489" i="2"/>
  <c r="J489" i="2"/>
  <c r="I489" i="2"/>
  <c r="H489" i="2"/>
  <c r="G489" i="2"/>
  <c r="F489" i="2"/>
  <c r="L488" i="2"/>
  <c r="K488" i="2"/>
  <c r="J488" i="2"/>
  <c r="I488" i="2"/>
  <c r="H488" i="2"/>
  <c r="G488" i="2"/>
  <c r="F488" i="2"/>
  <c r="L487" i="2"/>
  <c r="K487" i="2"/>
  <c r="J487" i="2"/>
  <c r="I487" i="2"/>
  <c r="H487" i="2"/>
  <c r="G487" i="2"/>
  <c r="L486" i="2"/>
  <c r="K486" i="2"/>
  <c r="J486" i="2"/>
  <c r="I486" i="2"/>
  <c r="H486" i="2"/>
  <c r="G486" i="2"/>
  <c r="F486" i="2"/>
  <c r="L485" i="2"/>
  <c r="K485" i="2"/>
  <c r="J485" i="2"/>
  <c r="I485" i="2"/>
  <c r="H485" i="2"/>
  <c r="G485" i="2"/>
  <c r="F485" i="2"/>
  <c r="L484" i="2"/>
  <c r="K484" i="2"/>
  <c r="J484" i="2"/>
  <c r="I484" i="2"/>
  <c r="H484" i="2"/>
  <c r="G484" i="2"/>
  <c r="L483" i="2"/>
  <c r="K483" i="2"/>
  <c r="J483" i="2"/>
  <c r="I483" i="2"/>
  <c r="H483" i="2"/>
  <c r="G483" i="2"/>
  <c r="L482" i="2"/>
  <c r="K482" i="2"/>
  <c r="J482" i="2"/>
  <c r="I482" i="2"/>
  <c r="H482" i="2"/>
  <c r="G482" i="2"/>
  <c r="L481" i="2"/>
  <c r="K481" i="2"/>
  <c r="J481" i="2"/>
  <c r="I481" i="2"/>
  <c r="H481" i="2"/>
  <c r="G481" i="2"/>
  <c r="L480" i="2"/>
  <c r="K480" i="2"/>
  <c r="J480" i="2"/>
  <c r="I480" i="2"/>
  <c r="H480" i="2"/>
  <c r="G480" i="2"/>
  <c r="L479" i="2"/>
  <c r="K479" i="2"/>
  <c r="J479" i="2"/>
  <c r="I479" i="2"/>
  <c r="H479" i="2"/>
  <c r="G479" i="2"/>
  <c r="L478" i="2"/>
  <c r="K478" i="2"/>
  <c r="J478" i="2"/>
  <c r="I478" i="2"/>
  <c r="H478" i="2"/>
  <c r="G478" i="2"/>
  <c r="L477" i="2"/>
  <c r="K477" i="2"/>
  <c r="J477" i="2"/>
  <c r="I477" i="2"/>
  <c r="H477" i="2"/>
  <c r="G477" i="2"/>
  <c r="L476" i="2"/>
  <c r="K476" i="2"/>
  <c r="J476" i="2"/>
  <c r="I476" i="2"/>
  <c r="H476" i="2"/>
  <c r="G476" i="2"/>
  <c r="L475" i="2"/>
  <c r="K475" i="2"/>
  <c r="J475" i="2"/>
  <c r="I475" i="2"/>
  <c r="H475" i="2"/>
  <c r="G475" i="2"/>
  <c r="L474" i="2"/>
  <c r="K474" i="2"/>
  <c r="J474" i="2"/>
  <c r="I474" i="2"/>
  <c r="H474" i="2"/>
  <c r="G474" i="2"/>
  <c r="F474" i="2"/>
  <c r="L473" i="2"/>
  <c r="K473" i="2"/>
  <c r="J473" i="2"/>
  <c r="I473" i="2"/>
  <c r="H473" i="2"/>
  <c r="G473" i="2"/>
  <c r="F473" i="2"/>
  <c r="L472" i="2"/>
  <c r="K472" i="2"/>
  <c r="J472" i="2"/>
  <c r="I472" i="2"/>
  <c r="H472" i="2"/>
  <c r="G472" i="2"/>
  <c r="F472" i="2"/>
  <c r="L471" i="2"/>
  <c r="K471" i="2"/>
  <c r="J471" i="2"/>
  <c r="I471" i="2"/>
  <c r="H471" i="2"/>
  <c r="G471" i="2"/>
  <c r="F471" i="2"/>
  <c r="L470" i="2"/>
  <c r="K470" i="2"/>
  <c r="J470" i="2"/>
  <c r="I470" i="2"/>
  <c r="H470" i="2"/>
  <c r="G470" i="2"/>
  <c r="F470" i="2"/>
  <c r="L469" i="2"/>
  <c r="K469" i="2"/>
  <c r="J469" i="2"/>
  <c r="I469" i="2"/>
  <c r="H469" i="2"/>
  <c r="G469" i="2"/>
  <c r="F469" i="2"/>
  <c r="L468" i="2"/>
  <c r="K468" i="2"/>
  <c r="J468" i="2"/>
  <c r="I468" i="2"/>
  <c r="H468" i="2"/>
  <c r="G468" i="2"/>
  <c r="F468" i="2"/>
  <c r="L467" i="2"/>
  <c r="K467" i="2"/>
  <c r="J467" i="2"/>
  <c r="I467" i="2"/>
  <c r="H467" i="2"/>
  <c r="G467" i="2"/>
  <c r="F467" i="2"/>
  <c r="L466" i="2"/>
  <c r="K466" i="2"/>
  <c r="J466" i="2"/>
  <c r="I466" i="2"/>
  <c r="H466" i="2"/>
  <c r="G466" i="2"/>
  <c r="F466" i="2"/>
  <c r="L465" i="2"/>
  <c r="K465" i="2"/>
  <c r="J465" i="2"/>
  <c r="I465" i="2"/>
  <c r="H465" i="2"/>
  <c r="G465" i="2"/>
  <c r="F465" i="2"/>
  <c r="E463" i="2"/>
  <c r="E458" i="2"/>
  <c r="E457" i="2"/>
  <c r="E456" i="2"/>
  <c r="E454" i="2"/>
  <c r="E452" i="2"/>
  <c r="L451" i="2"/>
  <c r="J525" i="2"/>
  <c r="I525" i="2"/>
  <c r="E439" i="2"/>
  <c r="E434" i="2"/>
  <c r="E431" i="2"/>
  <c r="E430" i="2"/>
  <c r="E429" i="2"/>
  <c r="E428" i="2"/>
  <c r="E427" i="2"/>
  <c r="E426" i="2"/>
  <c r="E425" i="2"/>
  <c r="F484" i="2" s="1"/>
  <c r="E424" i="2"/>
  <c r="F483" i="2" s="1"/>
  <c r="E423" i="2"/>
  <c r="F482" i="2" s="1"/>
  <c r="E422" i="2"/>
  <c r="F481" i="2" s="1"/>
  <c r="E421" i="2"/>
  <c r="F480" i="2" s="1"/>
  <c r="E420" i="2"/>
  <c r="F479" i="2" s="1"/>
  <c r="E419" i="2"/>
  <c r="F478" i="2" s="1"/>
  <c r="E418" i="2"/>
  <c r="F477" i="2" s="1"/>
  <c r="E417" i="2"/>
  <c r="F476" i="2" s="1"/>
  <c r="E416" i="2"/>
  <c r="F475" i="2" s="1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1" i="2"/>
  <c r="E390" i="2"/>
  <c r="E389" i="2"/>
  <c r="K388" i="2"/>
  <c r="J388" i="2"/>
  <c r="I388" i="2"/>
  <c r="H388" i="2"/>
  <c r="G388" i="2"/>
  <c r="F388" i="2"/>
  <c r="L387" i="2"/>
  <c r="K387" i="2"/>
  <c r="J387" i="2"/>
  <c r="I387" i="2"/>
  <c r="H387" i="2"/>
  <c r="G387" i="2"/>
  <c r="F387" i="2"/>
  <c r="L386" i="2"/>
  <c r="K386" i="2"/>
  <c r="J386" i="2"/>
  <c r="I386" i="2"/>
  <c r="H386" i="2"/>
  <c r="G386" i="2"/>
  <c r="F386" i="2"/>
  <c r="L385" i="2"/>
  <c r="K385" i="2"/>
  <c r="J385" i="2"/>
  <c r="I385" i="2"/>
  <c r="H385" i="2"/>
  <c r="G385" i="2"/>
  <c r="F385" i="2"/>
  <c r="L384" i="2"/>
  <c r="K384" i="2"/>
  <c r="J384" i="2"/>
  <c r="I384" i="2"/>
  <c r="H384" i="2"/>
  <c r="G384" i="2"/>
  <c r="F384" i="2"/>
  <c r="L383" i="2"/>
  <c r="K383" i="2"/>
  <c r="J383" i="2"/>
  <c r="I383" i="2"/>
  <c r="H383" i="2"/>
  <c r="G383" i="2"/>
  <c r="F383" i="2"/>
  <c r="L382" i="2"/>
  <c r="K382" i="2"/>
  <c r="J382" i="2"/>
  <c r="I382" i="2"/>
  <c r="H382" i="2"/>
  <c r="G382" i="2"/>
  <c r="L381" i="2"/>
  <c r="K381" i="2"/>
  <c r="J381" i="2"/>
  <c r="I381" i="2"/>
  <c r="H381" i="2"/>
  <c r="G381" i="2"/>
  <c r="F381" i="2"/>
  <c r="L380" i="2"/>
  <c r="K380" i="2"/>
  <c r="J380" i="2"/>
  <c r="I380" i="2"/>
  <c r="H380" i="2"/>
  <c r="G380" i="2"/>
  <c r="F380" i="2"/>
  <c r="L379" i="2"/>
  <c r="K379" i="2"/>
  <c r="J379" i="2"/>
  <c r="I379" i="2"/>
  <c r="H379" i="2"/>
  <c r="G379" i="2"/>
  <c r="F379" i="2"/>
  <c r="L378" i="2"/>
  <c r="K378" i="2"/>
  <c r="J378" i="2"/>
  <c r="I378" i="2"/>
  <c r="H378" i="2"/>
  <c r="G378" i="2"/>
  <c r="F378" i="2"/>
  <c r="E372" i="2"/>
  <c r="E371" i="2"/>
  <c r="E370" i="2"/>
  <c r="E369" i="2"/>
  <c r="E368" i="2"/>
  <c r="L366" i="2"/>
  <c r="K366" i="2"/>
  <c r="J366" i="2"/>
  <c r="I366" i="2"/>
  <c r="G366" i="2"/>
  <c r="L365" i="2"/>
  <c r="K365" i="2"/>
  <c r="J365" i="2"/>
  <c r="I365" i="2"/>
  <c r="H365" i="2"/>
  <c r="G365" i="2"/>
  <c r="F365" i="2"/>
  <c r="L364" i="2"/>
  <c r="K364" i="2"/>
  <c r="J364" i="2"/>
  <c r="I364" i="2"/>
  <c r="H364" i="2"/>
  <c r="G364" i="2"/>
  <c r="F364" i="2"/>
  <c r="L363" i="2"/>
  <c r="K363" i="2"/>
  <c r="J363" i="2"/>
  <c r="I363" i="2"/>
  <c r="H363" i="2"/>
  <c r="G363" i="2"/>
  <c r="L362" i="2"/>
  <c r="K362" i="2"/>
  <c r="J362" i="2"/>
  <c r="I362" i="2"/>
  <c r="H362" i="2"/>
  <c r="F362" i="2"/>
  <c r="L360" i="2"/>
  <c r="L359" i="2"/>
  <c r="L358" i="2"/>
  <c r="L357" i="2"/>
  <c r="L356" i="2"/>
  <c r="K355" i="2"/>
  <c r="J355" i="2"/>
  <c r="I355" i="2"/>
  <c r="H355" i="2"/>
  <c r="G355" i="2"/>
  <c r="K354" i="2"/>
  <c r="J354" i="2"/>
  <c r="I354" i="2"/>
  <c r="H354" i="2"/>
  <c r="G354" i="2"/>
  <c r="F354" i="2"/>
  <c r="K353" i="2"/>
  <c r="J353" i="2"/>
  <c r="I353" i="2"/>
  <c r="H353" i="2"/>
  <c r="G353" i="2"/>
  <c r="F353" i="2"/>
  <c r="K352" i="2"/>
  <c r="J352" i="2"/>
  <c r="K351" i="2"/>
  <c r="J351" i="2"/>
  <c r="I351" i="2"/>
  <c r="L348" i="2"/>
  <c r="K348" i="2"/>
  <c r="J348" i="2"/>
  <c r="I348" i="2"/>
  <c r="H348" i="2"/>
  <c r="G348" i="2"/>
  <c r="F348" i="2"/>
  <c r="L347" i="2"/>
  <c r="K347" i="2"/>
  <c r="J347" i="2"/>
  <c r="I347" i="2"/>
  <c r="H347" i="2"/>
  <c r="G347" i="2"/>
  <c r="F347" i="2"/>
  <c r="L346" i="2"/>
  <c r="K346" i="2"/>
  <c r="J346" i="2"/>
  <c r="I346" i="2"/>
  <c r="H346" i="2"/>
  <c r="G346" i="2"/>
  <c r="F346" i="2"/>
  <c r="L345" i="2"/>
  <c r="K345" i="2"/>
  <c r="J345" i="2"/>
  <c r="I345" i="2"/>
  <c r="H345" i="2"/>
  <c r="G345" i="2"/>
  <c r="F345" i="2"/>
  <c r="L344" i="2"/>
  <c r="K344" i="2"/>
  <c r="J344" i="2"/>
  <c r="I344" i="2"/>
  <c r="H344" i="2"/>
  <c r="G344" i="2"/>
  <c r="F344" i="2"/>
  <c r="E331" i="2"/>
  <c r="E330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296" i="2"/>
  <c r="E295" i="2"/>
  <c r="E294" i="2"/>
  <c r="E293" i="2"/>
  <c r="E292" i="2"/>
  <c r="E291" i="2"/>
  <c r="E290" i="2"/>
  <c r="E289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6" i="2"/>
  <c r="E225" i="2"/>
  <c r="E224" i="2"/>
  <c r="E223" i="2"/>
  <c r="E222" i="2"/>
  <c r="K219" i="2"/>
  <c r="K360" i="2" s="1"/>
  <c r="J219" i="2"/>
  <c r="J360" i="2" s="1"/>
  <c r="I219" i="2"/>
  <c r="I360" i="2" s="1"/>
  <c r="H219" i="2"/>
  <c r="H360" i="2" s="1"/>
  <c r="G219" i="2"/>
  <c r="G360" i="2" s="1"/>
  <c r="F219" i="2"/>
  <c r="F360" i="2" s="1"/>
  <c r="K218" i="2"/>
  <c r="K359" i="2" s="1"/>
  <c r="J218" i="2"/>
  <c r="J359" i="2" s="1"/>
  <c r="I218" i="2"/>
  <c r="I359" i="2" s="1"/>
  <c r="H218" i="2"/>
  <c r="H359" i="2" s="1"/>
  <c r="G218" i="2"/>
  <c r="G359" i="2" s="1"/>
  <c r="F218" i="2"/>
  <c r="F359" i="2" s="1"/>
  <c r="K217" i="2"/>
  <c r="K358" i="2" s="1"/>
  <c r="J217" i="2"/>
  <c r="J358" i="2" s="1"/>
  <c r="I217" i="2"/>
  <c r="I358" i="2" s="1"/>
  <c r="H217" i="2"/>
  <c r="H358" i="2" s="1"/>
  <c r="G217" i="2"/>
  <c r="G358" i="2" s="1"/>
  <c r="F217" i="2"/>
  <c r="F358" i="2" s="1"/>
  <c r="K216" i="2"/>
  <c r="K357" i="2" s="1"/>
  <c r="J216" i="2"/>
  <c r="J357" i="2" s="1"/>
  <c r="I216" i="2"/>
  <c r="I357" i="2" s="1"/>
  <c r="H216" i="2"/>
  <c r="H357" i="2" s="1"/>
  <c r="G216" i="2"/>
  <c r="G357" i="2" s="1"/>
  <c r="K215" i="2"/>
  <c r="K356" i="2" s="1"/>
  <c r="I215" i="2"/>
  <c r="I356" i="2" s="1"/>
  <c r="E211" i="2"/>
  <c r="E210" i="2"/>
  <c r="E209" i="2"/>
  <c r="E208" i="2"/>
  <c r="E207" i="2"/>
  <c r="K203" i="2"/>
  <c r="J203" i="2"/>
  <c r="I203" i="2"/>
  <c r="H203" i="2"/>
  <c r="G203" i="2"/>
  <c r="F203" i="2"/>
  <c r="L202" i="2"/>
  <c r="K202" i="2"/>
  <c r="J202" i="2"/>
  <c r="I202" i="2"/>
  <c r="H202" i="2"/>
  <c r="G202" i="2"/>
  <c r="F202" i="2"/>
  <c r="L201" i="2"/>
  <c r="K201" i="2"/>
  <c r="J201" i="2"/>
  <c r="I201" i="2"/>
  <c r="H201" i="2"/>
  <c r="G201" i="2"/>
  <c r="F201" i="2"/>
  <c r="L200" i="2"/>
  <c r="K200" i="2"/>
  <c r="J200" i="2"/>
  <c r="I200" i="2"/>
  <c r="H200" i="2"/>
  <c r="G200" i="2"/>
  <c r="F200" i="2"/>
  <c r="L199" i="2"/>
  <c r="K199" i="2"/>
  <c r="J199" i="2"/>
  <c r="I199" i="2"/>
  <c r="H199" i="2"/>
  <c r="G199" i="2"/>
  <c r="F199" i="2"/>
  <c r="L198" i="2"/>
  <c r="K198" i="2"/>
  <c r="J198" i="2"/>
  <c r="I198" i="2"/>
  <c r="H198" i="2"/>
  <c r="G198" i="2"/>
  <c r="F198" i="2"/>
  <c r="L197" i="2"/>
  <c r="K197" i="2"/>
  <c r="J197" i="2"/>
  <c r="I197" i="2"/>
  <c r="H197" i="2"/>
  <c r="G197" i="2"/>
  <c r="F197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4" i="2"/>
  <c r="K194" i="2"/>
  <c r="J194" i="2"/>
  <c r="I194" i="2"/>
  <c r="H194" i="2"/>
  <c r="G194" i="2"/>
  <c r="F194" i="2"/>
  <c r="L193" i="2"/>
  <c r="K193" i="2"/>
  <c r="J193" i="2"/>
  <c r="I193" i="2"/>
  <c r="H193" i="2"/>
  <c r="G193" i="2"/>
  <c r="F193" i="2"/>
  <c r="L192" i="2"/>
  <c r="K192" i="2"/>
  <c r="J192" i="2"/>
  <c r="I192" i="2"/>
  <c r="H192" i="2"/>
  <c r="G192" i="2"/>
  <c r="F192" i="2"/>
  <c r="L191" i="2"/>
  <c r="K191" i="2"/>
  <c r="J191" i="2"/>
  <c r="I191" i="2"/>
  <c r="H191" i="2"/>
  <c r="G191" i="2"/>
  <c r="F191" i="2"/>
  <c r="L190" i="2"/>
  <c r="K190" i="2"/>
  <c r="J190" i="2"/>
  <c r="I190" i="2"/>
  <c r="H190" i="2"/>
  <c r="G190" i="2"/>
  <c r="F190" i="2"/>
  <c r="L189" i="2"/>
  <c r="K189" i="2"/>
  <c r="J189" i="2"/>
  <c r="I189" i="2"/>
  <c r="H189" i="2"/>
  <c r="G189" i="2"/>
  <c r="F189" i="2"/>
  <c r="L188" i="2"/>
  <c r="K188" i="2"/>
  <c r="J188" i="2"/>
  <c r="I188" i="2"/>
  <c r="H188" i="2"/>
  <c r="G188" i="2"/>
  <c r="F188" i="2"/>
  <c r="L187" i="2"/>
  <c r="K187" i="2"/>
  <c r="J187" i="2"/>
  <c r="I187" i="2"/>
  <c r="H187" i="2"/>
  <c r="G187" i="2"/>
  <c r="F187" i="2"/>
  <c r="L186" i="2"/>
  <c r="K186" i="2"/>
  <c r="J186" i="2"/>
  <c r="I186" i="2"/>
  <c r="H186" i="2"/>
  <c r="G186" i="2"/>
  <c r="F186" i="2"/>
  <c r="L185" i="2"/>
  <c r="K185" i="2"/>
  <c r="J185" i="2"/>
  <c r="I185" i="2"/>
  <c r="H185" i="2"/>
  <c r="G185" i="2"/>
  <c r="F185" i="2"/>
  <c r="L184" i="2"/>
  <c r="K184" i="2"/>
  <c r="J184" i="2"/>
  <c r="I184" i="2"/>
  <c r="H184" i="2"/>
  <c r="G184" i="2"/>
  <c r="F184" i="2"/>
  <c r="L183" i="2"/>
  <c r="K183" i="2"/>
  <c r="J183" i="2"/>
  <c r="I183" i="2"/>
  <c r="H183" i="2"/>
  <c r="G183" i="2"/>
  <c r="F183" i="2"/>
  <c r="L182" i="2"/>
  <c r="K182" i="2"/>
  <c r="J182" i="2"/>
  <c r="I182" i="2"/>
  <c r="H182" i="2"/>
  <c r="G182" i="2"/>
  <c r="F182" i="2"/>
  <c r="L181" i="2"/>
  <c r="K181" i="2"/>
  <c r="J181" i="2"/>
  <c r="I181" i="2"/>
  <c r="H181" i="2"/>
  <c r="G181" i="2"/>
  <c r="F181" i="2"/>
  <c r="L180" i="2"/>
  <c r="K180" i="2"/>
  <c r="J180" i="2"/>
  <c r="I180" i="2"/>
  <c r="H180" i="2"/>
  <c r="G180" i="2"/>
  <c r="F180" i="2"/>
  <c r="L179" i="2"/>
  <c r="K179" i="2"/>
  <c r="J179" i="2"/>
  <c r="I179" i="2"/>
  <c r="H179" i="2"/>
  <c r="G179" i="2"/>
  <c r="F179" i="2"/>
  <c r="L178" i="2"/>
  <c r="K178" i="2"/>
  <c r="J178" i="2"/>
  <c r="I178" i="2"/>
  <c r="H178" i="2"/>
  <c r="G178" i="2"/>
  <c r="F178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G174" i="2"/>
  <c r="F174" i="2"/>
  <c r="L173" i="2"/>
  <c r="K173" i="2"/>
  <c r="J173" i="2"/>
  <c r="I173" i="2"/>
  <c r="H173" i="2"/>
  <c r="G173" i="2"/>
  <c r="F173" i="2"/>
  <c r="L172" i="2"/>
  <c r="K172" i="2"/>
  <c r="J172" i="2"/>
  <c r="I172" i="2"/>
  <c r="H172" i="2"/>
  <c r="G172" i="2"/>
  <c r="F172" i="2"/>
  <c r="L171" i="2"/>
  <c r="K171" i="2"/>
  <c r="J171" i="2"/>
  <c r="I171" i="2"/>
  <c r="H171" i="2"/>
  <c r="G171" i="2"/>
  <c r="F171" i="2"/>
  <c r="L170" i="2"/>
  <c r="K170" i="2"/>
  <c r="J170" i="2"/>
  <c r="I170" i="2"/>
  <c r="H170" i="2"/>
  <c r="G170" i="2"/>
  <c r="F170" i="2"/>
  <c r="L169" i="2"/>
  <c r="K169" i="2"/>
  <c r="J169" i="2"/>
  <c r="I169" i="2"/>
  <c r="H169" i="2"/>
  <c r="G169" i="2"/>
  <c r="F169" i="2"/>
  <c r="L168" i="2"/>
  <c r="K168" i="2"/>
  <c r="J168" i="2"/>
  <c r="I168" i="2"/>
  <c r="H168" i="2"/>
  <c r="G168" i="2"/>
  <c r="F168" i="2"/>
  <c r="E167" i="2"/>
  <c r="E166" i="2"/>
  <c r="E165" i="2"/>
  <c r="E164" i="2"/>
  <c r="E163" i="2"/>
  <c r="L160" i="2"/>
  <c r="L204" i="2" s="1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L22" i="2"/>
  <c r="K340" i="2"/>
  <c r="J340" i="2"/>
  <c r="J341" i="2" s="1"/>
  <c r="I340" i="2"/>
  <c r="I341" i="2" s="1"/>
  <c r="E21" i="2"/>
  <c r="E20" i="2"/>
  <c r="E17" i="2"/>
  <c r="K12" i="2"/>
  <c r="K23" i="2" s="1"/>
  <c r="J12" i="2"/>
  <c r="I12" i="2"/>
  <c r="H12" i="2"/>
  <c r="H23" i="2" s="1"/>
  <c r="G12" i="2"/>
  <c r="G23" i="2" s="1"/>
  <c r="F12" i="2"/>
  <c r="E11" i="2"/>
  <c r="E10" i="2"/>
  <c r="E9" i="2"/>
  <c r="E8" i="2"/>
  <c r="E7" i="2"/>
  <c r="F662" i="2" l="1"/>
  <c r="H732" i="2"/>
  <c r="I713" i="2"/>
  <c r="J713" i="2"/>
  <c r="K713" i="2"/>
  <c r="G713" i="2"/>
  <c r="H713" i="2"/>
  <c r="G724" i="2"/>
  <c r="H608" i="2"/>
  <c r="H688" i="2" s="1"/>
  <c r="F734" i="2"/>
  <c r="G734" i="2"/>
  <c r="H734" i="2"/>
  <c r="L736" i="2"/>
  <c r="E23" i="2"/>
  <c r="F766" i="2"/>
  <c r="G766" i="2"/>
  <c r="H766" i="2"/>
  <c r="H709" i="2"/>
  <c r="J618" i="2"/>
  <c r="J661" i="2" s="1"/>
  <c r="J608" i="2"/>
  <c r="K618" i="2"/>
  <c r="K661" i="2" s="1"/>
  <c r="K608" i="2"/>
  <c r="F732" i="2"/>
  <c r="I762" i="2"/>
  <c r="I730" i="2"/>
  <c r="I722" i="2"/>
  <c r="L23" i="2"/>
  <c r="E22" i="2"/>
  <c r="F160" i="2"/>
  <c r="F161" i="2" s="1"/>
  <c r="F23" i="2"/>
  <c r="J160" i="2"/>
  <c r="J161" i="2" s="1"/>
  <c r="J23" i="2"/>
  <c r="I160" i="2"/>
  <c r="I204" i="2" s="1"/>
  <c r="I23" i="2"/>
  <c r="J722" i="2"/>
  <c r="L724" i="2"/>
  <c r="I766" i="2"/>
  <c r="J766" i="2"/>
  <c r="K766" i="2"/>
  <c r="J787" i="2"/>
  <c r="K709" i="2"/>
  <c r="F709" i="2"/>
  <c r="I709" i="2"/>
  <c r="J709" i="2"/>
  <c r="F762" i="2"/>
  <c r="J762" i="2"/>
  <c r="K762" i="2"/>
  <c r="G762" i="2"/>
  <c r="I707" i="2"/>
  <c r="G707" i="2"/>
  <c r="J707" i="2"/>
  <c r="K707" i="2"/>
  <c r="F707" i="2"/>
  <c r="I728" i="2"/>
  <c r="K764" i="2"/>
  <c r="I791" i="2"/>
  <c r="J791" i="2"/>
  <c r="F935" i="2"/>
  <c r="E355" i="2"/>
  <c r="I862" i="2"/>
  <c r="I726" i="2"/>
  <c r="G726" i="2"/>
  <c r="I866" i="2"/>
  <c r="F866" i="2"/>
  <c r="G924" i="2"/>
  <c r="G931" i="2" s="1"/>
  <c r="G932" i="2" s="1"/>
  <c r="G730" i="2"/>
  <c r="F730" i="2"/>
  <c r="H820" i="2"/>
  <c r="F820" i="2"/>
  <c r="I795" i="2"/>
  <c r="F795" i="2"/>
  <c r="F936" i="2"/>
  <c r="E929" i="2"/>
  <c r="F610" i="2"/>
  <c r="F690" i="2" s="1"/>
  <c r="G619" i="2"/>
  <c r="G662" i="2" s="1"/>
  <c r="E366" i="2"/>
  <c r="E365" i="2"/>
  <c r="E364" i="2"/>
  <c r="E359" i="2"/>
  <c r="E358" i="2"/>
  <c r="E360" i="2"/>
  <c r="J768" i="2"/>
  <c r="K768" i="2"/>
  <c r="L1101" i="2"/>
  <c r="G1101" i="2"/>
  <c r="G1121" i="2" s="1"/>
  <c r="J1101" i="2"/>
  <c r="J1121" i="2" s="1"/>
  <c r="F1101" i="2"/>
  <c r="F1121" i="2" s="1"/>
  <c r="H1121" i="2"/>
  <c r="I1101" i="2"/>
  <c r="I1121" i="2" s="1"/>
  <c r="L1115" i="2"/>
  <c r="G1103" i="2"/>
  <c r="H1103" i="2"/>
  <c r="J1103" i="2"/>
  <c r="I1103" i="2"/>
  <c r="F1103" i="2"/>
  <c r="H1107" i="2"/>
  <c r="J1105" i="2"/>
  <c r="G1105" i="2"/>
  <c r="H1105" i="2"/>
  <c r="I1105" i="2"/>
  <c r="E1060" i="2"/>
  <c r="H924" i="2"/>
  <c r="H931" i="2" s="1"/>
  <c r="H932" i="2" s="1"/>
  <c r="K864" i="2"/>
  <c r="I864" i="2"/>
  <c r="F864" i="2"/>
  <c r="H864" i="2"/>
  <c r="J864" i="2"/>
  <c r="I793" i="2"/>
  <c r="F793" i="2"/>
  <c r="H793" i="2"/>
  <c r="J793" i="2"/>
  <c r="K793" i="2"/>
  <c r="K734" i="2"/>
  <c r="I734" i="2"/>
  <c r="H768" i="2"/>
  <c r="I768" i="2"/>
  <c r="I732" i="2"/>
  <c r="J726" i="2"/>
  <c r="K787" i="2"/>
  <c r="L722" i="2"/>
  <c r="K791" i="2"/>
  <c r="I858" i="2"/>
  <c r="J858" i="2"/>
  <c r="K858" i="2"/>
  <c r="J862" i="2"/>
  <c r="K862" i="2"/>
  <c r="L816" i="2"/>
  <c r="L787" i="2"/>
  <c r="L732" i="2"/>
  <c r="L728" i="2"/>
  <c r="H728" i="2"/>
  <c r="J728" i="2"/>
  <c r="K728" i="2"/>
  <c r="F728" i="2"/>
  <c r="L730" i="2"/>
  <c r="G923" i="2"/>
  <c r="K923" i="2"/>
  <c r="F1119" i="2"/>
  <c r="F1105" i="2"/>
  <c r="E1086" i="2"/>
  <c r="E1093" i="2" s="1"/>
  <c r="E1082" i="2"/>
  <c r="E1084" i="2"/>
  <c r="E1092" i="2" s="1"/>
  <c r="E1088" i="2"/>
  <c r="E1094" i="2" s="1"/>
  <c r="F1094" i="2"/>
  <c r="L759" i="2"/>
  <c r="K759" i="2"/>
  <c r="I751" i="2"/>
  <c r="H751" i="2"/>
  <c r="E1078" i="2"/>
  <c r="I757" i="2"/>
  <c r="F759" i="2"/>
  <c r="H925" i="2"/>
  <c r="F801" i="2"/>
  <c r="F809" i="2"/>
  <c r="J807" i="2"/>
  <c r="J759" i="2"/>
  <c r="F742" i="2"/>
  <c r="H742" i="2"/>
  <c r="G742" i="2"/>
  <c r="L742" i="2"/>
  <c r="F719" i="2"/>
  <c r="K715" i="2"/>
  <c r="F688" i="2"/>
  <c r="F843" i="2"/>
  <c r="L719" i="2"/>
  <c r="G715" i="2"/>
  <c r="I759" i="2"/>
  <c r="G717" i="2"/>
  <c r="H759" i="2"/>
  <c r="F822" i="2"/>
  <c r="H717" i="2"/>
  <c r="F830" i="2"/>
  <c r="I717" i="2"/>
  <c r="F744" i="2"/>
  <c r="J717" i="2"/>
  <c r="K742" i="2"/>
  <c r="J755" i="2"/>
  <c r="J855" i="2"/>
  <c r="K717" i="2"/>
  <c r="J742" i="2"/>
  <c r="K843" i="2"/>
  <c r="F740" i="2"/>
  <c r="L717" i="2"/>
  <c r="F898" i="2"/>
  <c r="E898" i="2" s="1"/>
  <c r="I832" i="2"/>
  <c r="F757" i="2"/>
  <c r="L757" i="2"/>
  <c r="H757" i="2"/>
  <c r="K757" i="2"/>
  <c r="G757" i="2"/>
  <c r="I755" i="2"/>
  <c r="L755" i="2"/>
  <c r="H755" i="2"/>
  <c r="K755" i="2"/>
  <c r="G755" i="2"/>
  <c r="J715" i="2"/>
  <c r="L715" i="2"/>
  <c r="I715" i="2"/>
  <c r="F715" i="2"/>
  <c r="G1095" i="2"/>
  <c r="G1128" i="2" s="1"/>
  <c r="E906" i="2"/>
  <c r="F917" i="2"/>
  <c r="E917" i="2" s="1"/>
  <c r="F803" i="2"/>
  <c r="F824" i="2"/>
  <c r="F834" i="2"/>
  <c r="I855" i="2"/>
  <c r="H832" i="2"/>
  <c r="I807" i="2"/>
  <c r="F913" i="2"/>
  <c r="F924" i="2"/>
  <c r="F797" i="2"/>
  <c r="F805" i="2"/>
  <c r="F826" i="2"/>
  <c r="F832" i="2"/>
  <c r="F855" i="2"/>
  <c r="H855" i="2"/>
  <c r="H807" i="2"/>
  <c r="G925" i="2"/>
  <c r="F799" i="2"/>
  <c r="F807" i="2"/>
  <c r="F828" i="2"/>
  <c r="K855" i="2"/>
  <c r="K807" i="2"/>
  <c r="E380" i="2"/>
  <c r="I841" i="2"/>
  <c r="E379" i="2"/>
  <c r="K841" i="2"/>
  <c r="E887" i="2"/>
  <c r="E378" i="2"/>
  <c r="K730" i="2"/>
  <c r="H736" i="2"/>
  <c r="E888" i="2"/>
  <c r="E895" i="2"/>
  <c r="I845" i="2"/>
  <c r="E1055" i="2"/>
  <c r="H1094" i="2"/>
  <c r="H1125" i="2" s="1"/>
  <c r="L1094" i="2"/>
  <c r="L1125" i="2" s="1"/>
  <c r="J1113" i="2"/>
  <c r="L791" i="2"/>
  <c r="G803" i="2"/>
  <c r="I822" i="2"/>
  <c r="I843" i="2"/>
  <c r="K845" i="2"/>
  <c r="F1095" i="2"/>
  <c r="J1095" i="2"/>
  <c r="J1128" i="2" s="1"/>
  <c r="E168" i="2"/>
  <c r="E172" i="2"/>
  <c r="E176" i="2"/>
  <c r="E180" i="2"/>
  <c r="E196" i="2"/>
  <c r="G688" i="2"/>
  <c r="E652" i="2"/>
  <c r="G795" i="2"/>
  <c r="E1009" i="2"/>
  <c r="E1013" i="2"/>
  <c r="E1037" i="2"/>
  <c r="E553" i="2"/>
  <c r="E607" i="2"/>
  <c r="G609" i="2"/>
  <c r="G689" i="2" s="1"/>
  <c r="I744" i="2"/>
  <c r="I747" i="2"/>
  <c r="E771" i="2"/>
  <c r="J801" i="2"/>
  <c r="I820" i="2"/>
  <c r="I830" i="2"/>
  <c r="J896" i="2"/>
  <c r="K916" i="2"/>
  <c r="H919" i="2"/>
  <c r="G927" i="2"/>
  <c r="E927" i="2" s="1"/>
  <c r="E1007" i="2"/>
  <c r="E1067" i="2"/>
  <c r="K1095" i="2"/>
  <c r="K1128" i="2" s="1"/>
  <c r="I1111" i="2"/>
  <c r="E184" i="2"/>
  <c r="E188" i="2"/>
  <c r="E192" i="2"/>
  <c r="G744" i="2"/>
  <c r="E1008" i="2"/>
  <c r="E1017" i="2"/>
  <c r="E1021" i="2"/>
  <c r="E1025" i="2"/>
  <c r="E1029" i="2"/>
  <c r="E1033" i="2"/>
  <c r="I1094" i="2"/>
  <c r="I1125" i="2" s="1"/>
  <c r="E388" i="2"/>
  <c r="E495" i="2"/>
  <c r="G610" i="2"/>
  <c r="G690" i="2" s="1"/>
  <c r="L713" i="2"/>
  <c r="F841" i="2"/>
  <c r="F845" i="2"/>
  <c r="G847" i="2"/>
  <c r="H160" i="2"/>
  <c r="H204" i="2" s="1"/>
  <c r="F620" i="2"/>
  <c r="J620" i="2"/>
  <c r="J663" i="2" s="1"/>
  <c r="J610" i="2"/>
  <c r="J690" i="2" s="1"/>
  <c r="G621" i="2"/>
  <c r="G664" i="2" s="1"/>
  <c r="K611" i="2"/>
  <c r="K691" i="2" s="1"/>
  <c r="K621" i="2"/>
  <c r="K664" i="2" s="1"/>
  <c r="E357" i="2"/>
  <c r="E216" i="2"/>
  <c r="G611" i="2"/>
  <c r="G691" i="2" s="1"/>
  <c r="K799" i="2"/>
  <c r="K809" i="2"/>
  <c r="E12" i="2"/>
  <c r="K160" i="2"/>
  <c r="K204" i="2" s="1"/>
  <c r="E171" i="2"/>
  <c r="E175" i="2"/>
  <c r="E179" i="2"/>
  <c r="E183" i="2"/>
  <c r="E187" i="2"/>
  <c r="E191" i="2"/>
  <c r="E195" i="2"/>
  <c r="E516" i="2"/>
  <c r="E572" i="2"/>
  <c r="J688" i="2"/>
  <c r="J609" i="2"/>
  <c r="J689" i="2" s="1"/>
  <c r="J611" i="2"/>
  <c r="J691" i="2" s="1"/>
  <c r="J736" i="2"/>
  <c r="J744" i="2"/>
  <c r="K747" i="2"/>
  <c r="H753" i="2"/>
  <c r="J795" i="2"/>
  <c r="G797" i="2"/>
  <c r="K801" i="2"/>
  <c r="J803" i="2"/>
  <c r="G805" i="2"/>
  <c r="G824" i="2"/>
  <c r="I837" i="2"/>
  <c r="G841" i="2"/>
  <c r="J843" i="2"/>
  <c r="G845" i="2"/>
  <c r="H849" i="2"/>
  <c r="H853" i="2"/>
  <c r="G866" i="2"/>
  <c r="K893" i="2"/>
  <c r="E890" i="2"/>
  <c r="K896" i="2"/>
  <c r="J931" i="2"/>
  <c r="J932" i="2" s="1"/>
  <c r="E1012" i="2"/>
  <c r="E1016" i="2"/>
  <c r="E1020" i="2"/>
  <c r="E1024" i="2"/>
  <c r="E1028" i="2"/>
  <c r="E1032" i="2"/>
  <c r="E1036" i="2"/>
  <c r="E1095" i="2"/>
  <c r="J1094" i="2"/>
  <c r="J1125" i="2" s="1"/>
  <c r="L1109" i="2"/>
  <c r="K1111" i="2"/>
  <c r="J724" i="2"/>
  <c r="E170" i="2"/>
  <c r="E174" i="2"/>
  <c r="E178" i="2"/>
  <c r="E182" i="2"/>
  <c r="E186" i="2"/>
  <c r="E190" i="2"/>
  <c r="E194" i="2"/>
  <c r="E215" i="2"/>
  <c r="E515" i="2"/>
  <c r="K525" i="2"/>
  <c r="K688" i="2"/>
  <c r="K609" i="2"/>
  <c r="K689" i="2" s="1"/>
  <c r="K610" i="2"/>
  <c r="K690" i="2" s="1"/>
  <c r="E617" i="2"/>
  <c r="K744" i="2"/>
  <c r="G747" i="2"/>
  <c r="L747" i="2"/>
  <c r="I749" i="2"/>
  <c r="I753" i="2"/>
  <c r="K795" i="2"/>
  <c r="J797" i="2"/>
  <c r="G799" i="2"/>
  <c r="K803" i="2"/>
  <c r="J805" i="2"/>
  <c r="G809" i="2"/>
  <c r="G828" i="2"/>
  <c r="J866" i="2"/>
  <c r="G916" i="2"/>
  <c r="E950" i="2"/>
  <c r="E1134" i="2" s="1"/>
  <c r="E956" i="2"/>
  <c r="E1011" i="2"/>
  <c r="E1015" i="2"/>
  <c r="E1019" i="2"/>
  <c r="E1023" i="2"/>
  <c r="E1027" i="2"/>
  <c r="E1031" i="2"/>
  <c r="E1035" i="2"/>
  <c r="G1094" i="2"/>
  <c r="G1125" i="2" s="1"/>
  <c r="K1094" i="2"/>
  <c r="K1125" i="2" s="1"/>
  <c r="H1095" i="2"/>
  <c r="H1128" i="2" s="1"/>
  <c r="L1095" i="2"/>
  <c r="L1128" i="2" s="1"/>
  <c r="K1103" i="2"/>
  <c r="I1115" i="2"/>
  <c r="G160" i="2"/>
  <c r="G204" i="2" s="1"/>
  <c r="E169" i="2"/>
  <c r="E173" i="2"/>
  <c r="E177" i="2"/>
  <c r="E181" i="2"/>
  <c r="E185" i="2"/>
  <c r="E189" i="2"/>
  <c r="E193" i="2"/>
  <c r="E197" i="2"/>
  <c r="E363" i="2"/>
  <c r="F609" i="2"/>
  <c r="F689" i="2" s="1"/>
  <c r="F611" i="2"/>
  <c r="F691" i="2" s="1"/>
  <c r="F660" i="2"/>
  <c r="E660" i="2" s="1"/>
  <c r="L709" i="2"/>
  <c r="I724" i="2"/>
  <c r="J730" i="2"/>
  <c r="H747" i="2"/>
  <c r="K797" i="2"/>
  <c r="J799" i="2"/>
  <c r="G801" i="2"/>
  <c r="K805" i="2"/>
  <c r="J809" i="2"/>
  <c r="I826" i="2"/>
  <c r="G834" i="2"/>
  <c r="J841" i="2"/>
  <c r="G843" i="2"/>
  <c r="J845" i="2"/>
  <c r="H851" i="2"/>
  <c r="K866" i="2"/>
  <c r="E912" i="2"/>
  <c r="K915" i="2"/>
  <c r="E947" i="2"/>
  <c r="E1010" i="2"/>
  <c r="E1014" i="2"/>
  <c r="E1018" i="2"/>
  <c r="E1022" i="2"/>
  <c r="E1026" i="2"/>
  <c r="E1030" i="2"/>
  <c r="E1034" i="2"/>
  <c r="E1062" i="2"/>
  <c r="J1091" i="2"/>
  <c r="J1097" i="2" s="1"/>
  <c r="I1095" i="2"/>
  <c r="I1128" i="2" s="1"/>
  <c r="I1093" i="2"/>
  <c r="I1124" i="2" s="1"/>
  <c r="I1107" i="2"/>
  <c r="G1111" i="2"/>
  <c r="F1113" i="2"/>
  <c r="E477" i="2"/>
  <c r="E487" i="2"/>
  <c r="E491" i="2"/>
  <c r="E511" i="2"/>
  <c r="E517" i="2"/>
  <c r="E529" i="2"/>
  <c r="E533" i="2"/>
  <c r="E565" i="2"/>
  <c r="E353" i="2"/>
  <c r="E381" i="2"/>
  <c r="E385" i="2"/>
  <c r="E352" i="2"/>
  <c r="E384" i="2"/>
  <c r="E481" i="2"/>
  <c r="E562" i="2"/>
  <c r="E648" i="2"/>
  <c r="E667" i="2"/>
  <c r="E671" i="2"/>
  <c r="E675" i="2"/>
  <c r="E679" i="2"/>
  <c r="E683" i="2"/>
  <c r="L913" i="2"/>
  <c r="E908" i="2"/>
  <c r="E910" i="2"/>
  <c r="E383" i="2"/>
  <c r="E387" i="2"/>
  <c r="E478" i="2"/>
  <c r="E482" i="2"/>
  <c r="E466" i="2"/>
  <c r="E470" i="2"/>
  <c r="G534" i="2"/>
  <c r="K534" i="2"/>
  <c r="E474" i="2"/>
  <c r="E563" i="2"/>
  <c r="E559" i="2"/>
  <c r="E567" i="2"/>
  <c r="E571" i="2"/>
  <c r="E649" i="2"/>
  <c r="E651" i="2"/>
  <c r="E653" i="2"/>
  <c r="E657" i="2"/>
  <c r="L921" i="2"/>
  <c r="E382" i="2"/>
  <c r="E386" i="2"/>
  <c r="E475" i="2"/>
  <c r="E479" i="2"/>
  <c r="E483" i="2"/>
  <c r="E564" i="2"/>
  <c r="E897" i="2"/>
  <c r="F916" i="2"/>
  <c r="E904" i="2"/>
  <c r="E346" i="2"/>
  <c r="E351" i="2"/>
  <c r="E465" i="2"/>
  <c r="E469" i="2"/>
  <c r="H534" i="2"/>
  <c r="L534" i="2"/>
  <c r="E473" i="2"/>
  <c r="E486" i="2"/>
  <c r="E490" i="2"/>
  <c r="E494" i="2"/>
  <c r="E510" i="2"/>
  <c r="E528" i="2"/>
  <c r="E532" i="2"/>
  <c r="E558" i="2"/>
  <c r="E566" i="2"/>
  <c r="E570" i="2"/>
  <c r="E656" i="2"/>
  <c r="E670" i="2"/>
  <c r="E674" i="2"/>
  <c r="E678" i="2"/>
  <c r="E682" i="2"/>
  <c r="E686" i="2"/>
  <c r="E345" i="2"/>
  <c r="E348" i="2"/>
  <c r="E362" i="2"/>
  <c r="E476" i="2"/>
  <c r="E480" i="2"/>
  <c r="E484" i="2"/>
  <c r="E468" i="2"/>
  <c r="I534" i="2"/>
  <c r="E472" i="2"/>
  <c r="E485" i="2"/>
  <c r="E489" i="2"/>
  <c r="E493" i="2"/>
  <c r="E509" i="2"/>
  <c r="E519" i="2"/>
  <c r="E561" i="2"/>
  <c r="E569" i="2"/>
  <c r="E655" i="2"/>
  <c r="E659" i="2"/>
  <c r="E669" i="2"/>
  <c r="E673" i="2"/>
  <c r="E677" i="2"/>
  <c r="E681" i="2"/>
  <c r="E685" i="2"/>
  <c r="E344" i="2"/>
  <c r="E347" i="2"/>
  <c r="E467" i="2"/>
  <c r="E471" i="2"/>
  <c r="J534" i="2"/>
  <c r="E488" i="2"/>
  <c r="E492" i="2"/>
  <c r="E512" i="2"/>
  <c r="E518" i="2"/>
  <c r="E560" i="2"/>
  <c r="E568" i="2"/>
  <c r="E654" i="2"/>
  <c r="E658" i="2"/>
  <c r="E668" i="2"/>
  <c r="E672" i="2"/>
  <c r="E676" i="2"/>
  <c r="E680" i="2"/>
  <c r="E684" i="2"/>
  <c r="G740" i="2"/>
  <c r="H740" i="2"/>
  <c r="H393" i="2"/>
  <c r="I393" i="2"/>
  <c r="F393" i="2"/>
  <c r="J393" i="2"/>
  <c r="G393" i="2"/>
  <c r="K393" i="2"/>
  <c r="K341" i="2"/>
  <c r="L340" i="2"/>
  <c r="E356" i="2"/>
  <c r="H610" i="2"/>
  <c r="H690" i="2" s="1"/>
  <c r="H620" i="2"/>
  <c r="H663" i="2" s="1"/>
  <c r="E600" i="2"/>
  <c r="L610" i="2"/>
  <c r="L690" i="2" s="1"/>
  <c r="L620" i="2"/>
  <c r="L663" i="2" s="1"/>
  <c r="H609" i="2"/>
  <c r="H689" i="2" s="1"/>
  <c r="H619" i="2"/>
  <c r="H662" i="2" s="1"/>
  <c r="E599" i="2"/>
  <c r="L609" i="2"/>
  <c r="L689" i="2" s="1"/>
  <c r="L619" i="2"/>
  <c r="L662" i="2" s="1"/>
  <c r="F664" i="2"/>
  <c r="E219" i="2"/>
  <c r="E218" i="2"/>
  <c r="E451" i="2"/>
  <c r="H525" i="2"/>
  <c r="L453" i="2"/>
  <c r="L525" i="2"/>
  <c r="E527" i="2"/>
  <c r="E531" i="2"/>
  <c r="E535" i="2"/>
  <c r="H661" i="2"/>
  <c r="E598" i="2"/>
  <c r="L608" i="2"/>
  <c r="L688" i="2" s="1"/>
  <c r="L618" i="2"/>
  <c r="L661" i="2" s="1"/>
  <c r="L161" i="2"/>
  <c r="E217" i="2"/>
  <c r="E354" i="2"/>
  <c r="E526" i="2"/>
  <c r="E530" i="2"/>
  <c r="H611" i="2"/>
  <c r="H621" i="2"/>
  <c r="H664" i="2" s="1"/>
  <c r="E601" i="2"/>
  <c r="L611" i="2"/>
  <c r="L691" i="2" s="1"/>
  <c r="L621" i="2"/>
  <c r="L664" i="2" s="1"/>
  <c r="F661" i="2"/>
  <c r="E687" i="2"/>
  <c r="K719" i="2"/>
  <c r="G719" i="2"/>
  <c r="J719" i="2"/>
  <c r="I719" i="2"/>
  <c r="K722" i="2"/>
  <c r="F722" i="2"/>
  <c r="K726" i="2"/>
  <c r="L734" i="2"/>
  <c r="K738" i="2"/>
  <c r="J738" i="2"/>
  <c r="F738" i="2"/>
  <c r="I738" i="2"/>
  <c r="K839" i="2"/>
  <c r="G839" i="2"/>
  <c r="J839" i="2"/>
  <c r="F839" i="2"/>
  <c r="I839" i="2"/>
  <c r="J913" i="2"/>
  <c r="I924" i="2"/>
  <c r="I931" i="2" s="1"/>
  <c r="I932" i="2" s="1"/>
  <c r="I916" i="2"/>
  <c r="I618" i="2"/>
  <c r="I661" i="2" s="1"/>
  <c r="I619" i="2"/>
  <c r="I662" i="2" s="1"/>
  <c r="I620" i="2"/>
  <c r="I663" i="2" s="1"/>
  <c r="I621" i="2"/>
  <c r="I664" i="2" s="1"/>
  <c r="L707" i="2"/>
  <c r="K724" i="2"/>
  <c r="H726" i="2"/>
  <c r="L726" i="2"/>
  <c r="J732" i="2"/>
  <c r="K736" i="2"/>
  <c r="G736" i="2"/>
  <c r="I736" i="2"/>
  <c r="L738" i="2"/>
  <c r="H839" i="2"/>
  <c r="I688" i="2"/>
  <c r="I609" i="2"/>
  <c r="I689" i="2" s="1"/>
  <c r="I610" i="2"/>
  <c r="I690" i="2" s="1"/>
  <c r="I611" i="2"/>
  <c r="I691" i="2" s="1"/>
  <c r="E1140" i="2"/>
  <c r="E1141" i="2" s="1"/>
  <c r="H724" i="2"/>
  <c r="K732" i="2"/>
  <c r="J734" i="2"/>
  <c r="G738" i="2"/>
  <c r="J740" i="2"/>
  <c r="L744" i="2"/>
  <c r="I740" i="2"/>
  <c r="L740" i="2"/>
  <c r="L839" i="2"/>
  <c r="L856" i="2" s="1"/>
  <c r="H738" i="2"/>
  <c r="K751" i="2"/>
  <c r="J751" i="2"/>
  <c r="G751" i="2"/>
  <c r="L751" i="2"/>
  <c r="F749" i="2"/>
  <c r="J749" i="2"/>
  <c r="F753" i="2"/>
  <c r="J753" i="2"/>
  <c r="H795" i="2"/>
  <c r="H797" i="2"/>
  <c r="H799" i="2"/>
  <c r="H801" i="2"/>
  <c r="H803" i="2"/>
  <c r="H805" i="2"/>
  <c r="H809" i="2"/>
  <c r="L812" i="2"/>
  <c r="J820" i="2"/>
  <c r="H824" i="2"/>
  <c r="H828" i="2"/>
  <c r="H834" i="2"/>
  <c r="F837" i="2"/>
  <c r="J837" i="2"/>
  <c r="K847" i="2"/>
  <c r="J847" i="2"/>
  <c r="F847" i="2"/>
  <c r="I847" i="2"/>
  <c r="K913" i="2"/>
  <c r="E926" i="2"/>
  <c r="G1063" i="2"/>
  <c r="E1063" i="2" s="1"/>
  <c r="E953" i="2"/>
  <c r="G1091" i="2"/>
  <c r="F747" i="2"/>
  <c r="G749" i="2"/>
  <c r="K749" i="2"/>
  <c r="G753" i="2"/>
  <c r="K753" i="2"/>
  <c r="G768" i="2"/>
  <c r="G820" i="2"/>
  <c r="K820" i="2"/>
  <c r="G822" i="2"/>
  <c r="G826" i="2"/>
  <c r="G830" i="2"/>
  <c r="G837" i="2"/>
  <c r="K837" i="2"/>
  <c r="K849" i="2"/>
  <c r="G849" i="2"/>
  <c r="J849" i="2"/>
  <c r="F849" i="2"/>
  <c r="K851" i="2"/>
  <c r="G851" i="2"/>
  <c r="J851" i="2"/>
  <c r="F851" i="2"/>
  <c r="K853" i="2"/>
  <c r="G853" i="2"/>
  <c r="J853" i="2"/>
  <c r="F853" i="2"/>
  <c r="L858" i="2"/>
  <c r="E874" i="2"/>
  <c r="H896" i="2"/>
  <c r="E889" i="2"/>
  <c r="E900" i="2"/>
  <c r="G1061" i="2"/>
  <c r="E1061" i="2" s="1"/>
  <c r="E951" i="2"/>
  <c r="H749" i="2"/>
  <c r="H837" i="2"/>
  <c r="L862" i="2"/>
  <c r="G894" i="2"/>
  <c r="E894" i="2" s="1"/>
  <c r="E1059" i="2"/>
  <c r="E1133" i="2"/>
  <c r="I1065" i="2"/>
  <c r="E1065" i="2" s="1"/>
  <c r="E955" i="2"/>
  <c r="F918" i="2"/>
  <c r="E918" i="2" s="1"/>
  <c r="E1066" i="2"/>
  <c r="E1077" i="2"/>
  <c r="F1081" i="2"/>
  <c r="E1081" i="2" s="1"/>
  <c r="K1091" i="2"/>
  <c r="K1097" i="2" s="1"/>
  <c r="H866" i="2"/>
  <c r="E872" i="2"/>
  <c r="K892" i="2"/>
  <c r="G913" i="2"/>
  <c r="H916" i="2"/>
  <c r="F919" i="2"/>
  <c r="E948" i="2"/>
  <c r="E1132" i="2" s="1"/>
  <c r="E954" i="2"/>
  <c r="E1076" i="2"/>
  <c r="E1080" i="2"/>
  <c r="K1101" i="2"/>
  <c r="K1109" i="2"/>
  <c r="G1109" i="2"/>
  <c r="J1109" i="2"/>
  <c r="F1109" i="2"/>
  <c r="I1109" i="2"/>
  <c r="F920" i="2"/>
  <c r="E920" i="2" s="1"/>
  <c r="E1058" i="2"/>
  <c r="E1064" i="2"/>
  <c r="H1109" i="2"/>
  <c r="L1123" i="2"/>
  <c r="H1091" i="2"/>
  <c r="L1091" i="2"/>
  <c r="L1097" i="2" s="1"/>
  <c r="F1093" i="2"/>
  <c r="J1093" i="2"/>
  <c r="J1124" i="2" s="1"/>
  <c r="L1103" i="2"/>
  <c r="K1105" i="2"/>
  <c r="J1107" i="2"/>
  <c r="H1111" i="2"/>
  <c r="L1111" i="2"/>
  <c r="G1113" i="2"/>
  <c r="K1113" i="2"/>
  <c r="F1115" i="2"/>
  <c r="J1115" i="2"/>
  <c r="H1119" i="2"/>
  <c r="I1091" i="2"/>
  <c r="L1105" i="2"/>
  <c r="G1107" i="2"/>
  <c r="K1107" i="2"/>
  <c r="H1113" i="2"/>
  <c r="L1113" i="2"/>
  <c r="G1115" i="2"/>
  <c r="K1115" i="2"/>
  <c r="F1091" i="2"/>
  <c r="L1107" i="2"/>
  <c r="F1111" i="2"/>
  <c r="E621" i="2" l="1"/>
  <c r="E619" i="2"/>
  <c r="F663" i="2"/>
  <c r="E620" i="2"/>
  <c r="F204" i="2"/>
  <c r="I161" i="2"/>
  <c r="J204" i="2"/>
  <c r="F720" i="2"/>
  <c r="G867" i="2"/>
  <c r="H867" i="2"/>
  <c r="I810" i="2"/>
  <c r="F867" i="2"/>
  <c r="I835" i="2"/>
  <c r="K867" i="2"/>
  <c r="J867" i="2"/>
  <c r="I867" i="2"/>
  <c r="E1136" i="2"/>
  <c r="E1137" i="2" s="1"/>
  <c r="J810" i="2"/>
  <c r="K835" i="2"/>
  <c r="H835" i="2"/>
  <c r="G835" i="2"/>
  <c r="F835" i="2"/>
  <c r="J835" i="2"/>
  <c r="H810" i="2"/>
  <c r="F810" i="2"/>
  <c r="G810" i="2"/>
  <c r="K810" i="2"/>
  <c r="I769" i="2"/>
  <c r="H745" i="2"/>
  <c r="L835" i="2"/>
  <c r="L810" i="2"/>
  <c r="H769" i="2"/>
  <c r="I921" i="2"/>
  <c r="H913" i="2"/>
  <c r="E1091" i="2"/>
  <c r="E925" i="2"/>
  <c r="E742" i="2"/>
  <c r="E717" i="2"/>
  <c r="E832" i="2"/>
  <c r="E824" i="2"/>
  <c r="G1096" i="2"/>
  <c r="E793" i="2"/>
  <c r="E757" i="2"/>
  <c r="E715" i="2"/>
  <c r="E843" i="2"/>
  <c r="E855" i="2"/>
  <c r="E755" i="2"/>
  <c r="F760" i="2"/>
  <c r="F921" i="2"/>
  <c r="E807" i="2"/>
  <c r="F856" i="2"/>
  <c r="I760" i="2"/>
  <c r="E730" i="2"/>
  <c r="E1119" i="2"/>
  <c r="K1096" i="2"/>
  <c r="E801" i="2"/>
  <c r="L720" i="2"/>
  <c r="L770" i="2" s="1"/>
  <c r="G720" i="2"/>
  <c r="E1124" i="2"/>
  <c r="E866" i="2"/>
  <c r="E1096" i="2"/>
  <c r="E799" i="2"/>
  <c r="E455" i="2"/>
  <c r="E896" i="2"/>
  <c r="H1096" i="2"/>
  <c r="E728" i="2"/>
  <c r="E841" i="2"/>
  <c r="G161" i="2"/>
  <c r="E1125" i="2"/>
  <c r="K769" i="2"/>
  <c r="E864" i="2"/>
  <c r="K720" i="2"/>
  <c r="K161" i="2"/>
  <c r="E1128" i="2"/>
  <c r="E919" i="2"/>
  <c r="I913" i="2"/>
  <c r="L760" i="2"/>
  <c r="I720" i="2"/>
  <c r="H161" i="2"/>
  <c r="E709" i="2"/>
  <c r="E845" i="2"/>
  <c r="E1105" i="2"/>
  <c r="F1096" i="2"/>
  <c r="I1096" i="2"/>
  <c r="G921" i="2"/>
  <c r="K921" i="2"/>
  <c r="E805" i="2"/>
  <c r="E797" i="2"/>
  <c r="E751" i="2"/>
  <c r="E160" i="2"/>
  <c r="I923" i="2"/>
  <c r="E1111" i="2"/>
  <c r="H856" i="2"/>
  <c r="K760" i="2"/>
  <c r="E834" i="2"/>
  <c r="E803" i="2"/>
  <c r="E795" i="2"/>
  <c r="J760" i="2"/>
  <c r="E711" i="2"/>
  <c r="J720" i="2"/>
  <c r="E713" i="2"/>
  <c r="E525" i="2"/>
  <c r="E724" i="2"/>
  <c r="E1113" i="2"/>
  <c r="L1096" i="2"/>
  <c r="E916" i="2"/>
  <c r="G760" i="2"/>
  <c r="E732" i="2"/>
  <c r="E862" i="2"/>
  <c r="H760" i="2"/>
  <c r="E828" i="2"/>
  <c r="E809" i="2"/>
  <c r="E726" i="2"/>
  <c r="E744" i="2"/>
  <c r="E736" i="2"/>
  <c r="I856" i="2"/>
  <c r="E534" i="2"/>
  <c r="E611" i="2"/>
  <c r="H691" i="2"/>
  <c r="E691" i="2" s="1"/>
  <c r="E608" i="2"/>
  <c r="E609" i="2"/>
  <c r="L745" i="2"/>
  <c r="G745" i="2"/>
  <c r="E690" i="2"/>
  <c r="E892" i="2"/>
  <c r="E1109" i="2"/>
  <c r="E914" i="2"/>
  <c r="E931" i="2"/>
  <c r="L867" i="2"/>
  <c r="G769" i="2"/>
  <c r="E924" i="2"/>
  <c r="E830" i="2"/>
  <c r="E822" i="2"/>
  <c r="E818" i="2"/>
  <c r="E768" i="2"/>
  <c r="E764" i="2"/>
  <c r="E759" i="2"/>
  <c r="E749" i="2"/>
  <c r="E791" i="2"/>
  <c r="H720" i="2"/>
  <c r="J921" i="2"/>
  <c r="E839" i="2"/>
  <c r="E816" i="2"/>
  <c r="I745" i="2"/>
  <c r="K745" i="2"/>
  <c r="E661" i="2"/>
  <c r="E688" i="2"/>
  <c r="E453" i="2"/>
  <c r="E610" i="2"/>
  <c r="L393" i="2"/>
  <c r="E393" i="2" s="1"/>
  <c r="L341" i="2"/>
  <c r="E341" i="2" s="1"/>
  <c r="E1101" i="2"/>
  <c r="E1121" i="2" s="1"/>
  <c r="E932" i="2"/>
  <c r="E893" i="2"/>
  <c r="H923" i="2"/>
  <c r="E902" i="2"/>
  <c r="E858" i="2"/>
  <c r="E853" i="2"/>
  <c r="E851" i="2"/>
  <c r="E849" i="2"/>
  <c r="K856" i="2"/>
  <c r="J856" i="2"/>
  <c r="J769" i="2"/>
  <c r="J1096" i="2"/>
  <c r="E740" i="2"/>
  <c r="E734" i="2"/>
  <c r="E812" i="2"/>
  <c r="E722" i="2"/>
  <c r="E689" i="2"/>
  <c r="E1103" i="2"/>
  <c r="E1107" i="2"/>
  <c r="E1115" i="2"/>
  <c r="E886" i="2"/>
  <c r="G856" i="2"/>
  <c r="E747" i="2"/>
  <c r="E847" i="2"/>
  <c r="E837" i="2"/>
  <c r="E826" i="2"/>
  <c r="E820" i="2"/>
  <c r="E787" i="2"/>
  <c r="E766" i="2"/>
  <c r="E762" i="2"/>
  <c r="F769" i="2"/>
  <c r="E753" i="2"/>
  <c r="E738" i="2"/>
  <c r="J745" i="2"/>
  <c r="E719" i="2"/>
  <c r="E707" i="2"/>
  <c r="E618" i="2"/>
  <c r="E340" i="2"/>
  <c r="H770" i="2" l="1"/>
  <c r="G770" i="2"/>
  <c r="F770" i="2"/>
  <c r="E204" i="2"/>
  <c r="E720" i="2"/>
  <c r="E810" i="2"/>
  <c r="E939" i="2"/>
  <c r="E922" i="2"/>
  <c r="E745" i="2"/>
  <c r="E835" i="2"/>
  <c r="E1116" i="2"/>
  <c r="I770" i="2"/>
  <c r="G868" i="2"/>
  <c r="E936" i="2"/>
  <c r="E935" i="2"/>
  <c r="I868" i="2"/>
  <c r="L868" i="2"/>
  <c r="E915" i="2"/>
  <c r="E913" i="2"/>
  <c r="F868" i="2"/>
  <c r="J770" i="2"/>
  <c r="J868" i="2"/>
  <c r="K868" i="2"/>
  <c r="K770" i="2"/>
  <c r="E937" i="2"/>
  <c r="E161" i="2"/>
  <c r="H921" i="2"/>
  <c r="E921" i="2" s="1"/>
  <c r="E867" i="2"/>
  <c r="E760" i="2"/>
  <c r="H868" i="2"/>
  <c r="E769" i="2"/>
  <c r="E856" i="2"/>
  <c r="E923" i="2"/>
  <c r="E770" i="2" l="1"/>
  <c r="E868" i="2"/>
</calcChain>
</file>

<file path=xl/sharedStrings.xml><?xml version="1.0" encoding="utf-8"?>
<sst xmlns="http://schemas.openxmlformats.org/spreadsheetml/2006/main" count="3405" uniqueCount="740">
  <si>
    <t>名称・種別</t>
    <rPh sb="0" eb="2">
      <t>メイショウ</t>
    </rPh>
    <rPh sb="3" eb="5">
      <t>シュベツ</t>
    </rPh>
    <phoneticPr fontId="3"/>
  </si>
  <si>
    <t>規格・寸法</t>
    <rPh sb="0" eb="2">
      <t>キカク</t>
    </rPh>
    <rPh sb="3" eb="5">
      <t>スンポウ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</si>
  <si>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</si>
  <si>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</si>
  <si>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路線番号</t>
    <rPh sb="0" eb="2">
      <t>ロセン</t>
    </rPh>
    <rPh sb="2" eb="4">
      <t>バンゴウ</t>
    </rPh>
    <phoneticPr fontId="3"/>
  </si>
  <si>
    <t>【設計概要】</t>
    <rPh sb="1" eb="3">
      <t>セッケイ</t>
    </rPh>
    <rPh sb="3" eb="5">
      <t>ガイヨウ</t>
    </rPh>
    <phoneticPr fontId="3"/>
  </si>
  <si>
    <t>施工延長</t>
    <rPh sb="0" eb="2">
      <t>セコウ</t>
    </rPh>
    <rPh sb="2" eb="4">
      <t>エンチョウ</t>
    </rPh>
    <phoneticPr fontId="3"/>
  </si>
  <si>
    <t>ﾀﾞｸﾀｲﾙ鋳鉄管GX形φ75</t>
    <rPh sb="6" eb="8">
      <t>チュウテツ</t>
    </rPh>
    <rPh sb="8" eb="9">
      <t>カン</t>
    </rPh>
    <rPh sb="11" eb="12">
      <t>カタ</t>
    </rPh>
    <phoneticPr fontId="3"/>
  </si>
  <si>
    <t>m</t>
    <phoneticPr fontId="3"/>
  </si>
  <si>
    <t>ﾀﾞｸﾀｲﾙ鋳鉄管GX形φ100</t>
    <rPh sb="6" eb="8">
      <t>チュウテツ</t>
    </rPh>
    <rPh sb="8" eb="9">
      <t>カン</t>
    </rPh>
    <rPh sb="11" eb="12">
      <t>カタ</t>
    </rPh>
    <phoneticPr fontId="3"/>
  </si>
  <si>
    <t>ﾀﾞｸﾀｲﾙ鋳鉄管GX形φ150</t>
    <rPh sb="6" eb="8">
      <t>チュウテツ</t>
    </rPh>
    <rPh sb="8" eb="9">
      <t>カン</t>
    </rPh>
    <rPh sb="11" eb="12">
      <t>カタ</t>
    </rPh>
    <phoneticPr fontId="3"/>
  </si>
  <si>
    <t>ﾀﾞｸﾀｲﾙ鋳鉄管GX形φ200</t>
    <rPh sb="6" eb="8">
      <t>チュウテツ</t>
    </rPh>
    <rPh sb="8" eb="9">
      <t>カン</t>
    </rPh>
    <rPh sb="11" eb="12">
      <t>カタ</t>
    </rPh>
    <phoneticPr fontId="3"/>
  </si>
  <si>
    <t>ﾀﾞｸﾀｲﾙ鋳鉄管GX形φ250</t>
    <rPh sb="6" eb="8">
      <t>チュウテツ</t>
    </rPh>
    <rPh sb="8" eb="9">
      <t>カン</t>
    </rPh>
    <rPh sb="11" eb="12">
      <t>カタ</t>
    </rPh>
    <phoneticPr fontId="3"/>
  </si>
  <si>
    <t>水道配水用ﾎﾟﾘｴﾁﾚﾝ管φ50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</si>
  <si>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水道配水用ﾎﾟﾘｴﾁﾚﾝ管φ75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</si>
  <si>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水道配水用ﾎﾟﾘｴﾁﾚﾝ管φ100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</si>
  <si>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</si>
  <si>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水道配水用ﾎﾟﾘｴﾁﾚﾝ管φ200</t>
    <rPh sb="0" eb="2">
      <t>スイドウ</t>
    </rPh>
    <rPh sb="2" eb="5">
      <t>ハイスイヨウ</t>
    </rPh>
    <rPh sb="12" eb="13">
      <t>カン</t>
    </rPh>
    <phoneticPr fontId="3"/>
  </si>
  <si>
    <t>合計</t>
    <rPh sb="0" eb="2">
      <t>ゴウケイ</t>
    </rPh>
    <phoneticPr fontId="3"/>
  </si>
  <si>
    <t>【送水管布設工】</t>
    <rPh sb="1" eb="3">
      <t>ソウスイ</t>
    </rPh>
    <rPh sb="3" eb="4">
      <t>カン</t>
    </rPh>
    <rPh sb="4" eb="6">
      <t>フセツ</t>
    </rPh>
    <rPh sb="6" eb="7">
      <t>コウ</t>
    </rPh>
    <phoneticPr fontId="3"/>
  </si>
  <si>
    <t>【材料】</t>
    <rPh sb="1" eb="3">
      <t>ザイリョウ</t>
    </rPh>
    <phoneticPr fontId="3"/>
  </si>
  <si>
    <t>ﾀﾞｸﾀｲﾙ鋳鉄管（内面ﾓﾙﾀﾙﾗｲﾆﾝｸﾞ）</t>
    <rPh sb="6" eb="8">
      <t>チュウテツ</t>
    </rPh>
    <rPh sb="8" eb="9">
      <t>カン</t>
    </rPh>
    <rPh sb="9" eb="11">
      <t>ナイメン</t>
    </rPh>
    <rPh sb="11" eb="20">
      <t>モルタルライニング</t>
    </rPh>
    <phoneticPr fontId="1"/>
  </si>
  <si>
    <t>GX形S種φ75*4m*64.5Kg</t>
    <rPh sb="2" eb="3">
      <t>カタ</t>
    </rPh>
    <rPh sb="4" eb="5">
      <t>シュ</t>
    </rPh>
    <phoneticPr fontId="1"/>
  </si>
  <si>
    <t>本</t>
    <rPh sb="0" eb="1">
      <t>ホン</t>
    </rPh>
    <phoneticPr fontId="1"/>
  </si>
  <si>
    <t>GX形S種φ100*4m*83.7Kg</t>
    <rPh sb="2" eb="3">
      <t>カタ</t>
    </rPh>
    <rPh sb="4" eb="5">
      <t>シュ</t>
    </rPh>
    <phoneticPr fontId="1"/>
  </si>
  <si>
    <t>GX形S種φ150*5m*158.3Kg</t>
    <rPh sb="2" eb="3">
      <t>カタ</t>
    </rPh>
    <rPh sb="4" eb="5">
      <t>シュ</t>
    </rPh>
    <phoneticPr fontId="1"/>
  </si>
  <si>
    <t>GX形S種φ200*5m*208.9Kg</t>
    <rPh sb="2" eb="3">
      <t>カタ</t>
    </rPh>
    <rPh sb="4" eb="5">
      <t>シュ</t>
    </rPh>
    <phoneticPr fontId="1"/>
  </si>
  <si>
    <t>GX形S種φ250*5m*259.6Kg</t>
    <rPh sb="2" eb="3">
      <t>カタ</t>
    </rPh>
    <rPh sb="4" eb="5">
      <t>シュ</t>
    </rPh>
    <phoneticPr fontId="1"/>
  </si>
  <si>
    <t>ﾀﾞｸﾀｲﾙ鋳鉄異形管（内面ｴﾎﾟｷｼ粉体塗装）</t>
    <rPh sb="6" eb="8">
      <t>チュウテツ</t>
    </rPh>
    <rPh sb="8" eb="10">
      <t>イケイ</t>
    </rPh>
    <rPh sb="10" eb="11">
      <t>カン</t>
    </rPh>
    <rPh sb="11" eb="13">
      <t>ナイメン</t>
    </rPh>
    <rPh sb="13" eb="17">
      <t>エポキシ</t>
    </rPh>
    <rPh sb="19" eb="21">
      <t>トソウ</t>
    </rPh>
    <rPh sb="21" eb="22">
      <t>）</t>
    </rPh>
    <phoneticPr fontId="1"/>
  </si>
  <si>
    <t>GX形二受Ｔ字管φ75*75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</si>
  <si>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個</t>
    <rPh sb="0" eb="1">
      <t>コ</t>
    </rPh>
    <phoneticPr fontId="1"/>
  </si>
  <si>
    <t>GX形二受Ｔ字管φ100*75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</si>
  <si>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</si>
  <si>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</si>
  <si>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</si>
  <si>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</si>
  <si>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</si>
  <si>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</si>
  <si>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GX形二受Ｔ字管φ200*200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</si>
  <si>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</si>
  <si>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</si>
  <si>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GX形二受Ｔ字管φ250*250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</si>
  <si>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GX形受挿し片落管φ100*75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</si>
  <si>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GX形受挿し片落管φ150*100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</si>
  <si>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GX形受挿し片落管φ200*150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</si>
  <si>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GX形受挿し片落管φ250*200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</si>
  <si>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GX形挿し受片落管φ100*75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</si>
  <si>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GX形挿し受片落管φ150*100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</si>
  <si>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GX形挿し受片落管φ200*150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</si>
  <si>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GX形挿し受片落管φ250*200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</si>
  <si>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GX形曲管φ75*90°</t>
    <rPh sb="2" eb="3">
      <t>カタ</t>
    </rPh>
    <rPh sb="3" eb="4">
      <t>キョク</t>
    </rPh>
    <rPh sb="4" eb="5">
      <t>カン</t>
    </rPh>
    <phoneticPr fontId="1"/>
  </si>
  <si>
    <t>GX形曲管φ100*90°</t>
    <rPh sb="2" eb="3">
      <t>カタ</t>
    </rPh>
    <rPh sb="3" eb="4">
      <t>キョク</t>
    </rPh>
    <rPh sb="4" eb="5">
      <t>カン</t>
    </rPh>
    <phoneticPr fontId="1"/>
  </si>
  <si>
    <t>GX形曲管φ150*90°</t>
    <rPh sb="2" eb="3">
      <t>カタ</t>
    </rPh>
    <rPh sb="3" eb="4">
      <t>キョク</t>
    </rPh>
    <rPh sb="4" eb="5">
      <t>カン</t>
    </rPh>
    <phoneticPr fontId="1"/>
  </si>
  <si>
    <t>GX形曲管φ200*90°</t>
    <rPh sb="2" eb="3">
      <t>カタ</t>
    </rPh>
    <rPh sb="3" eb="4">
      <t>キョク</t>
    </rPh>
    <rPh sb="4" eb="5">
      <t>カン</t>
    </rPh>
    <phoneticPr fontId="1"/>
  </si>
  <si>
    <t>GX形曲管φ250*90°</t>
    <rPh sb="2" eb="3">
      <t>カタ</t>
    </rPh>
    <rPh sb="3" eb="4">
      <t>キョク</t>
    </rPh>
    <rPh sb="4" eb="5">
      <t>カン</t>
    </rPh>
    <phoneticPr fontId="1"/>
  </si>
  <si>
    <t>GX形曲管φ75*45°</t>
    <rPh sb="2" eb="3">
      <t>カタ</t>
    </rPh>
    <rPh sb="3" eb="4">
      <t>キョク</t>
    </rPh>
    <rPh sb="4" eb="5">
      <t>カン</t>
    </rPh>
    <phoneticPr fontId="1"/>
  </si>
  <si>
    <t>GX形曲管φ100*45°</t>
    <rPh sb="2" eb="3">
      <t>カタ</t>
    </rPh>
    <rPh sb="3" eb="4">
      <t>キョク</t>
    </rPh>
    <rPh sb="4" eb="5">
      <t>カン</t>
    </rPh>
    <phoneticPr fontId="1"/>
  </si>
  <si>
    <t>GX形曲管φ150*45°</t>
    <rPh sb="2" eb="3">
      <t>カタ</t>
    </rPh>
    <rPh sb="3" eb="4">
      <t>キョク</t>
    </rPh>
    <rPh sb="4" eb="5">
      <t>カン</t>
    </rPh>
    <phoneticPr fontId="1"/>
  </si>
  <si>
    <t>GX形曲管φ250*45°</t>
    <rPh sb="2" eb="3">
      <t>カタ</t>
    </rPh>
    <rPh sb="3" eb="4">
      <t>キョク</t>
    </rPh>
    <rPh sb="4" eb="5">
      <t>カン</t>
    </rPh>
    <phoneticPr fontId="1"/>
  </si>
  <si>
    <t>GX形曲管φ75*22°1/2</t>
    <rPh sb="2" eb="3">
      <t>カタ</t>
    </rPh>
    <rPh sb="3" eb="4">
      <t>キョク</t>
    </rPh>
    <rPh sb="4" eb="5">
      <t>カン</t>
    </rPh>
    <phoneticPr fontId="1"/>
  </si>
  <si>
    <t>GX形曲管φ100*22°1/2</t>
    <rPh sb="2" eb="3">
      <t>カタ</t>
    </rPh>
    <rPh sb="3" eb="4">
      <t>キョク</t>
    </rPh>
    <rPh sb="4" eb="5">
      <t>カン</t>
    </rPh>
    <phoneticPr fontId="1"/>
  </si>
  <si>
    <t>GX形曲管φ150*22°1/2</t>
    <rPh sb="2" eb="3">
      <t>カタ</t>
    </rPh>
    <rPh sb="3" eb="4">
      <t>キョク</t>
    </rPh>
    <rPh sb="4" eb="5">
      <t>カン</t>
    </rPh>
    <phoneticPr fontId="1"/>
  </si>
  <si>
    <t>GX形曲管φ200*22°1/2</t>
    <rPh sb="2" eb="3">
      <t>カタ</t>
    </rPh>
    <rPh sb="3" eb="4">
      <t>キョク</t>
    </rPh>
    <rPh sb="4" eb="5">
      <t>カン</t>
    </rPh>
    <phoneticPr fontId="1"/>
  </si>
  <si>
    <t>GX形曲管φ250*22°1/2</t>
    <rPh sb="2" eb="3">
      <t>カタ</t>
    </rPh>
    <rPh sb="3" eb="4">
      <t>キョク</t>
    </rPh>
    <rPh sb="4" eb="5">
      <t>カン</t>
    </rPh>
    <phoneticPr fontId="1"/>
  </si>
  <si>
    <t>GX形曲管φ75*11°1/4</t>
    <rPh sb="2" eb="3">
      <t>カタ</t>
    </rPh>
    <rPh sb="3" eb="4">
      <t>キョク</t>
    </rPh>
    <rPh sb="4" eb="5">
      <t>カン</t>
    </rPh>
    <phoneticPr fontId="1"/>
  </si>
  <si>
    <t>GX形曲管φ100*11°1/4</t>
    <rPh sb="2" eb="3">
      <t>カタ</t>
    </rPh>
    <rPh sb="3" eb="4">
      <t>キョク</t>
    </rPh>
    <rPh sb="4" eb="5">
      <t>カン</t>
    </rPh>
    <phoneticPr fontId="1"/>
  </si>
  <si>
    <t>GX形曲管φ150*11°1/4</t>
    <rPh sb="2" eb="3">
      <t>カタ</t>
    </rPh>
    <rPh sb="3" eb="4">
      <t>キョク</t>
    </rPh>
    <rPh sb="4" eb="5">
      <t>カン</t>
    </rPh>
    <phoneticPr fontId="1"/>
  </si>
  <si>
    <t>GX形曲管φ200*11°1/4</t>
    <rPh sb="2" eb="3">
      <t>カタ</t>
    </rPh>
    <rPh sb="3" eb="4">
      <t>キョク</t>
    </rPh>
    <rPh sb="4" eb="5">
      <t>カン</t>
    </rPh>
    <phoneticPr fontId="1"/>
  </si>
  <si>
    <t>GX形曲管φ250*11°1/4</t>
    <rPh sb="2" eb="3">
      <t>カタ</t>
    </rPh>
    <rPh sb="3" eb="4">
      <t>キョク</t>
    </rPh>
    <rPh sb="4" eb="5">
      <t>カン</t>
    </rPh>
    <phoneticPr fontId="1"/>
  </si>
  <si>
    <t>GX形両受曲管φ75*45°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</si>
  <si>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</si>
  <si>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</si>
  <si>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</si>
  <si>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</si>
  <si>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</si>
  <si>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</si>
  <si>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</si>
  <si>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</si>
  <si>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GX形ﾌﾗﾝｼﾞ付T字管φ75*75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</si>
  <si>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</si>
  <si>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</si>
  <si>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</si>
  <si>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</si>
  <si>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GX形浅層埋設形ﾌﾗﾝｼﾞ付T字管φ75*75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</si>
  <si>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</si>
  <si>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</si>
  <si>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</si>
  <si>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</si>
  <si>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GX形帽φ75</t>
    <rPh sb="2" eb="3">
      <t>カタ</t>
    </rPh>
    <rPh sb="3" eb="4">
      <t>ボウ</t>
    </rPh>
    <phoneticPr fontId="1"/>
  </si>
  <si>
    <t>GX形帽φ100</t>
    <rPh sb="2" eb="3">
      <t>カタ</t>
    </rPh>
    <rPh sb="3" eb="4">
      <t>ボウ</t>
    </rPh>
    <phoneticPr fontId="1"/>
  </si>
  <si>
    <t>GX形帽φ150</t>
    <rPh sb="2" eb="3">
      <t>カタ</t>
    </rPh>
    <rPh sb="3" eb="4">
      <t>ボウ</t>
    </rPh>
    <phoneticPr fontId="1"/>
  </si>
  <si>
    <t>GX形帽φ200</t>
    <rPh sb="2" eb="3">
      <t>カタ</t>
    </rPh>
    <rPh sb="3" eb="4">
      <t>ボウ</t>
    </rPh>
    <phoneticPr fontId="1"/>
  </si>
  <si>
    <t>GX形帽φ250</t>
    <rPh sb="2" eb="3">
      <t>カタ</t>
    </rPh>
    <rPh sb="3" eb="4">
      <t>ボウ</t>
    </rPh>
    <phoneticPr fontId="1"/>
  </si>
  <si>
    <t>GX形継ぎ輪φ75</t>
    <rPh sb="2" eb="3">
      <t>カタ</t>
    </rPh>
    <rPh sb="3" eb="4">
      <t>ツ</t>
    </rPh>
    <rPh sb="5" eb="6">
      <t>ワ</t>
    </rPh>
    <phoneticPr fontId="1"/>
  </si>
  <si>
    <t>GX形継ぎ輪φ100</t>
    <rPh sb="2" eb="3">
      <t>カタ</t>
    </rPh>
    <rPh sb="3" eb="4">
      <t>ツ</t>
    </rPh>
    <rPh sb="5" eb="6">
      <t>ワ</t>
    </rPh>
    <phoneticPr fontId="1"/>
  </si>
  <si>
    <t>GX形継ぎ輪φ150</t>
    <rPh sb="2" eb="3">
      <t>カタ</t>
    </rPh>
    <rPh sb="3" eb="4">
      <t>ツ</t>
    </rPh>
    <rPh sb="5" eb="6">
      <t>ワ</t>
    </rPh>
    <phoneticPr fontId="1"/>
  </si>
  <si>
    <t>GX形継ぎ輪φ200</t>
    <rPh sb="2" eb="3">
      <t>カタ</t>
    </rPh>
    <rPh sb="3" eb="4">
      <t>ツ</t>
    </rPh>
    <rPh sb="5" eb="6">
      <t>ワ</t>
    </rPh>
    <phoneticPr fontId="1"/>
  </si>
  <si>
    <t>GX形継ぎ輪φ250</t>
    <rPh sb="2" eb="3">
      <t>カタ</t>
    </rPh>
    <rPh sb="3" eb="4">
      <t>ツ</t>
    </rPh>
    <rPh sb="5" eb="6">
      <t>ワ</t>
    </rPh>
    <phoneticPr fontId="1"/>
  </si>
  <si>
    <t>GX形両受短管φ75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</si>
  <si>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</si>
  <si>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</si>
  <si>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</si>
  <si>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</si>
  <si>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GX形乙字管φ75*300Ｈ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</si>
  <si>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</si>
  <si>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</si>
  <si>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</si>
  <si>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</si>
  <si>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GX形乙字管φ75*450Ｈ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</si>
  <si>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</si>
  <si>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</si>
  <si>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</si>
  <si>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</si>
  <si>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GX形接合材料φ75</t>
    <rPh sb="2" eb="3">
      <t>カタ</t>
    </rPh>
    <rPh sb="3" eb="5">
      <t>セツゴウ</t>
    </rPh>
    <rPh sb="5" eb="7">
      <t>ザイリョウ</t>
    </rPh>
    <phoneticPr fontId="1"/>
  </si>
  <si>
    <t>GX形接合材料φ100</t>
    <rPh sb="2" eb="3">
      <t>カタ</t>
    </rPh>
    <rPh sb="3" eb="5">
      <t>セツゴウ</t>
    </rPh>
    <rPh sb="5" eb="7">
      <t>ザイリョウ</t>
    </rPh>
    <phoneticPr fontId="1"/>
  </si>
  <si>
    <t>GX形接合材料φ150</t>
    <rPh sb="2" eb="3">
      <t>カタ</t>
    </rPh>
    <rPh sb="3" eb="5">
      <t>セツゴウ</t>
    </rPh>
    <rPh sb="5" eb="7">
      <t>ザイリョウ</t>
    </rPh>
    <phoneticPr fontId="1"/>
  </si>
  <si>
    <t>GX形接合材料φ200</t>
    <rPh sb="2" eb="3">
      <t>カタ</t>
    </rPh>
    <rPh sb="3" eb="5">
      <t>セツゴウ</t>
    </rPh>
    <rPh sb="5" eb="7">
      <t>ザイリョウ</t>
    </rPh>
    <phoneticPr fontId="1"/>
  </si>
  <si>
    <t>GX形接合材料φ250</t>
    <rPh sb="2" eb="3">
      <t>カタ</t>
    </rPh>
    <rPh sb="3" eb="5">
      <t>セツゴウ</t>
    </rPh>
    <rPh sb="5" eb="7">
      <t>ザイリョウ</t>
    </rPh>
    <phoneticPr fontId="1"/>
  </si>
  <si>
    <t>GX形ライナφ75</t>
    <rPh sb="2" eb="3">
      <t>カタ</t>
    </rPh>
    <phoneticPr fontId="1"/>
  </si>
  <si>
    <t>GX形ライナφ100</t>
    <rPh sb="2" eb="3">
      <t>カタ</t>
    </rPh>
    <phoneticPr fontId="1"/>
  </si>
  <si>
    <t>GX形ライナφ150</t>
    <rPh sb="2" eb="3">
      <t>カタ</t>
    </rPh>
    <phoneticPr fontId="1"/>
  </si>
  <si>
    <t>GX形ライナφ200</t>
    <rPh sb="2" eb="3">
      <t>カタ</t>
    </rPh>
    <phoneticPr fontId="1"/>
  </si>
  <si>
    <t>GX形ライナφ250</t>
    <rPh sb="2" eb="3">
      <t>カタ</t>
    </rPh>
    <phoneticPr fontId="1"/>
  </si>
  <si>
    <t>GX形切管ﾕﾆｯﾄP-Linkｾｯﾄφ75</t>
    <rPh sb="2" eb="3">
      <t>カタ</t>
    </rPh>
    <rPh sb="3" eb="4">
      <t>キリ</t>
    </rPh>
    <rPh sb="4" eb="5">
      <t>カン</t>
    </rPh>
    <phoneticPr fontId="1"/>
  </si>
  <si>
    <t>GX形切管ﾕﾆｯﾄP-Linkｾｯﾄφ100</t>
    <rPh sb="2" eb="3">
      <t>カタ</t>
    </rPh>
    <rPh sb="3" eb="4">
      <t>キリ</t>
    </rPh>
    <rPh sb="4" eb="5">
      <t>カン</t>
    </rPh>
    <phoneticPr fontId="1"/>
  </si>
  <si>
    <t>GX形切管ﾕﾆｯﾄP-Linkｾｯﾄφ150</t>
    <rPh sb="2" eb="3">
      <t>カタ</t>
    </rPh>
    <rPh sb="3" eb="4">
      <t>キリ</t>
    </rPh>
    <rPh sb="4" eb="5">
      <t>カン</t>
    </rPh>
    <phoneticPr fontId="1"/>
  </si>
  <si>
    <t>GX形切管ﾕﾆｯﾄP-Linkｾｯﾄφ200</t>
    <rPh sb="2" eb="3">
      <t>カタ</t>
    </rPh>
    <rPh sb="3" eb="4">
      <t>キリ</t>
    </rPh>
    <rPh sb="4" eb="5">
      <t>カン</t>
    </rPh>
    <phoneticPr fontId="1"/>
  </si>
  <si>
    <t>GX形切管ﾕﾆｯﾄP-Linkｾｯﾄφ250</t>
    <rPh sb="2" eb="3">
      <t>カタ</t>
    </rPh>
    <rPh sb="3" eb="4">
      <t>キリ</t>
    </rPh>
    <rPh sb="4" eb="5">
      <t>カン</t>
    </rPh>
    <phoneticPr fontId="1"/>
  </si>
  <si>
    <t>GX形切管ﾕﾆｯﾄG-Linkｾｯﾄφ75</t>
    <rPh sb="2" eb="3">
      <t>カタ</t>
    </rPh>
    <rPh sb="3" eb="4">
      <t>キリ</t>
    </rPh>
    <rPh sb="4" eb="5">
      <t>カン</t>
    </rPh>
    <phoneticPr fontId="1"/>
  </si>
  <si>
    <t>GX形切管ﾕﾆｯﾄG-Linkｾｯﾄφ100</t>
    <rPh sb="2" eb="3">
      <t>カタ</t>
    </rPh>
    <rPh sb="3" eb="4">
      <t>キリ</t>
    </rPh>
    <rPh sb="4" eb="5">
      <t>カン</t>
    </rPh>
    <phoneticPr fontId="1"/>
  </si>
  <si>
    <t>GX形切管ﾕﾆｯﾄG-Linkｾｯﾄφ150</t>
    <rPh sb="2" eb="3">
      <t>カタ</t>
    </rPh>
    <rPh sb="3" eb="4">
      <t>キリ</t>
    </rPh>
    <rPh sb="4" eb="5">
      <t>カン</t>
    </rPh>
    <phoneticPr fontId="1"/>
  </si>
  <si>
    <t>GX形切管ﾕﾆｯﾄG-Linkｾｯﾄφ200</t>
    <rPh sb="2" eb="3">
      <t>カタ</t>
    </rPh>
    <rPh sb="3" eb="4">
      <t>キリ</t>
    </rPh>
    <rPh sb="4" eb="5">
      <t>カン</t>
    </rPh>
    <phoneticPr fontId="1"/>
  </si>
  <si>
    <t>GX形切管ﾕﾆｯﾄG-Linkｾｯﾄφ250</t>
    <rPh sb="2" eb="3">
      <t>カタ</t>
    </rPh>
    <rPh sb="3" eb="4">
      <t>キリ</t>
    </rPh>
    <rPh sb="4" eb="5">
      <t>カン</t>
    </rPh>
    <phoneticPr fontId="1"/>
  </si>
  <si>
    <t>GX形管受口用栓（直管用）φ75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</si>
  <si>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個</t>
    <rPh sb="0" eb="1">
      <t>コ</t>
    </rPh>
    <phoneticPr fontId="2"/>
  </si>
  <si>
    <t>GX形管受口用栓（直管用）φ100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</si>
  <si>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</si>
  <si>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</si>
  <si>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</si>
  <si>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GX形管受口用栓（異形管用）φ75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</si>
  <si>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</si>
  <si>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</si>
  <si>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</si>
  <si>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</si>
  <si>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VCﾒｶｼﾞｮｲﾝﾄ</t>
  </si>
  <si>
    <t>φ75</t>
  </si>
  <si>
    <t>φ100</t>
  </si>
  <si>
    <t>φ150</t>
  </si>
  <si>
    <t>φ200</t>
  </si>
  <si>
    <t>φ250</t>
  </si>
  <si>
    <t>埋設アルミシート</t>
    <rPh sb="0" eb="2">
      <t>マイセツ</t>
    </rPh>
    <phoneticPr fontId="2"/>
  </si>
  <si>
    <t>二倍折　幅150mm</t>
  </si>
  <si>
    <t>ｍ</t>
  </si>
  <si>
    <t>【工事費】</t>
    <rPh sb="1" eb="4">
      <t>コウジヒ</t>
    </rPh>
    <phoneticPr fontId="3"/>
  </si>
  <si>
    <t>吊込み据付（機械力）工</t>
    <rPh sb="0" eb="1">
      <t>ツ</t>
    </rPh>
    <rPh sb="1" eb="2">
      <t>コ</t>
    </rPh>
    <rPh sb="3" eb="5">
      <t>スエツケ</t>
    </rPh>
    <rPh sb="6" eb="9">
      <t>キカイリョク</t>
    </rPh>
    <rPh sb="10" eb="11">
      <t>コウ</t>
    </rPh>
    <phoneticPr fontId="2"/>
  </si>
  <si>
    <t>GX形継手接合工（直管部）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0">
      <t>チョク</t>
    </rPh>
    <rPh sb="10" eb="11">
      <t>カン</t>
    </rPh>
    <rPh sb="11" eb="12">
      <t>ブ</t>
    </rPh>
    <phoneticPr fontId="2"/>
  </si>
  <si>
    <t>口</t>
    <rPh sb="0" eb="1">
      <t>クチ</t>
    </rPh>
    <phoneticPr fontId="2"/>
  </si>
  <si>
    <t>GX形継手接合工（異形管部）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1">
      <t>イケイ</t>
    </rPh>
    <rPh sb="11" eb="12">
      <t>カン</t>
    </rPh>
    <rPh sb="12" eb="13">
      <t>ブ</t>
    </rPh>
    <phoneticPr fontId="2"/>
  </si>
  <si>
    <t>GX形継手接合工（G-Link部）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</si>
  <si>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GX形継手接合工（P-Link部）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</si>
  <si>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鋳鉄管切断工（エンジンカッター使用）</t>
    <rPh sb="0" eb="2">
      <t>チュウテツ</t>
    </rPh>
    <rPh sb="2" eb="3">
      <t>カン</t>
    </rPh>
    <rPh sb="3" eb="5">
      <t>セツダン</t>
    </rPh>
    <rPh sb="5" eb="6">
      <t>コウ</t>
    </rPh>
    <rPh sb="15" eb="17">
      <t>シヨウ</t>
    </rPh>
    <phoneticPr fontId="2"/>
  </si>
  <si>
    <t>ﾒｶﾆｶﾙ継手工</t>
    <rPh sb="5" eb="6">
      <t>ツギ</t>
    </rPh>
    <rPh sb="6" eb="7">
      <t>テ</t>
    </rPh>
    <rPh sb="7" eb="8">
      <t>コウ</t>
    </rPh>
    <phoneticPr fontId="2"/>
  </si>
  <si>
    <t>φ75以下</t>
    <rPh sb="3" eb="5">
      <t>イカ</t>
    </rPh>
    <phoneticPr fontId="2"/>
  </si>
  <si>
    <t>管明示シート工</t>
    <rPh sb="0" eb="1">
      <t>カン</t>
    </rPh>
    <rPh sb="1" eb="3">
      <t>メイジ</t>
    </rPh>
    <rPh sb="6" eb="7">
      <t>コウ</t>
    </rPh>
    <phoneticPr fontId="2"/>
  </si>
  <si>
    <t>【配水本管布設工】</t>
    <rPh sb="1" eb="3">
      <t>ハイスイ</t>
    </rPh>
    <rPh sb="3" eb="4">
      <t>ホン</t>
    </rPh>
    <rPh sb="4" eb="5">
      <t>カン</t>
    </rPh>
    <rPh sb="5" eb="7">
      <t>フセツ</t>
    </rPh>
    <rPh sb="7" eb="8">
      <t>コウ</t>
    </rPh>
    <phoneticPr fontId="3"/>
  </si>
  <si>
    <t>水道配水用ポリエチレン管</t>
    <rPh sb="0" eb="2">
      <t>スイドウ</t>
    </rPh>
    <rPh sb="2" eb="5">
      <t>ハイスイヨウ</t>
    </rPh>
    <rPh sb="11" eb="12">
      <t>カン</t>
    </rPh>
    <phoneticPr fontId="2"/>
  </si>
  <si>
    <t>ﾌﾟﾚｰﾝｴﾝﾄﾞφ50*5m</t>
  </si>
  <si>
    <t>EFｿｹｯﾄ</t>
  </si>
  <si>
    <t>φ50</t>
  </si>
  <si>
    <t>EF両受ﾁｰｽﾞ</t>
    <rPh sb="2" eb="3">
      <t>リョウ</t>
    </rPh>
    <rPh sb="3" eb="4">
      <t>ウケ</t>
    </rPh>
    <phoneticPr fontId="2"/>
  </si>
  <si>
    <t>φ50*50</t>
  </si>
  <si>
    <t>EFｷｬｯﾌﾟ</t>
  </si>
  <si>
    <t>EF片受ﾍﾞﾝﾄﾞ</t>
    <rPh sb="2" eb="3">
      <t>カタ</t>
    </rPh>
    <rPh sb="3" eb="4">
      <t>ウ</t>
    </rPh>
    <phoneticPr fontId="2"/>
  </si>
  <si>
    <t>11°1/4 φ50</t>
  </si>
  <si>
    <t>22°1/2 φ50</t>
  </si>
  <si>
    <t>45°φ50</t>
  </si>
  <si>
    <t>ﾌﾟﾚｰﾝｴﾝﾄﾞφ75*5m</t>
  </si>
  <si>
    <t>ﾌﾟﾚｰﾝｴﾝﾄﾞφ100*5m</t>
  </si>
  <si>
    <t>ﾌﾟﾚｰﾝｴﾝﾄﾞφ150*5m</t>
  </si>
  <si>
    <t>ﾌﾟﾚｰﾝｴﾝﾄﾞφ200*5m</t>
  </si>
  <si>
    <t>EF受口付直管φ50*5m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</si>
  <si>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EF受口付直管φ75*5m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</si>
  <si>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</si>
  <si>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</si>
  <si>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EF受口付直管φ200*5m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</si>
  <si>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φ75*50</t>
  </si>
  <si>
    <t>φ75*75</t>
  </si>
  <si>
    <t>φ100*50</t>
  </si>
  <si>
    <t>φ100*75</t>
  </si>
  <si>
    <t>φ100*100</t>
  </si>
  <si>
    <t>φ150*75</t>
  </si>
  <si>
    <t>φ150*100</t>
  </si>
  <si>
    <t>φ150*150</t>
  </si>
  <si>
    <t>φ200*75</t>
  </si>
  <si>
    <t>φ200*100</t>
  </si>
  <si>
    <t>φ200*150</t>
  </si>
  <si>
    <t>φ200*200</t>
  </si>
  <si>
    <t>ﾌﾗﾝｼﾞ付EFﾁｰｽﾞG型</t>
    <rPh sb="5" eb="6">
      <t>ツキ</t>
    </rPh>
    <rPh sb="13" eb="14">
      <t>カタ</t>
    </rPh>
    <phoneticPr fontId="2"/>
  </si>
  <si>
    <t>7.5K　φ75*75</t>
  </si>
  <si>
    <t>7.5K　φ100*75</t>
  </si>
  <si>
    <t>7.5K　φ100*100</t>
  </si>
  <si>
    <t>7.5K　φ150*75</t>
  </si>
  <si>
    <t>7.5K　φ150*100</t>
  </si>
  <si>
    <t>7.5K　φ200*75</t>
  </si>
  <si>
    <t>7.5K　φ200*100</t>
  </si>
  <si>
    <t>EF片受ﾚﾃﾞｭｰｻ</t>
    <rPh sb="2" eb="3">
      <t>カタ</t>
    </rPh>
    <rPh sb="3" eb="4">
      <t>ウ</t>
    </rPh>
    <phoneticPr fontId="2"/>
  </si>
  <si>
    <t>11°1/4 φ75</t>
  </si>
  <si>
    <t>11°1/4 φ100</t>
  </si>
  <si>
    <t>11°1/4 φ150</t>
  </si>
  <si>
    <t>11°1/4 φ200</t>
  </si>
  <si>
    <t>22°1/2 φ75</t>
  </si>
  <si>
    <t>22°1/2 φ100</t>
  </si>
  <si>
    <t>22°1/2 φ150</t>
  </si>
  <si>
    <t>22°1/2 φ200</t>
  </si>
  <si>
    <t>45°φ75</t>
  </si>
  <si>
    <t>45°φ100</t>
  </si>
  <si>
    <t>45°φ150</t>
  </si>
  <si>
    <t>45°φ200</t>
  </si>
  <si>
    <t>90°φ50</t>
  </si>
  <si>
    <t>90°φ75</t>
  </si>
  <si>
    <t>90°φ100</t>
  </si>
  <si>
    <t>90°φ150</t>
  </si>
  <si>
    <t>90°φ200</t>
  </si>
  <si>
    <t>EF片受Ｓﾍﾞﾝﾄﾞ</t>
    <rPh sb="2" eb="3">
      <t>カタ</t>
    </rPh>
    <rPh sb="3" eb="4">
      <t>ウ</t>
    </rPh>
    <phoneticPr fontId="2"/>
  </si>
  <si>
    <t>300H　φ50</t>
  </si>
  <si>
    <t>300H　φ75</t>
  </si>
  <si>
    <t>300H　φ100</t>
  </si>
  <si>
    <t>300H　φ150</t>
  </si>
  <si>
    <t>450H　φ50</t>
  </si>
  <si>
    <t>450H　φ75</t>
  </si>
  <si>
    <t>450H　φ100</t>
  </si>
  <si>
    <t>450H　φ150</t>
  </si>
  <si>
    <t>600H　φ50</t>
  </si>
  <si>
    <t>600H　φ75</t>
  </si>
  <si>
    <t>600H　φ100</t>
  </si>
  <si>
    <t>600H　φ150</t>
  </si>
  <si>
    <t>ポリエチレン管（融着接合）据付工</t>
    <rPh sb="6" eb="7">
      <t>カン</t>
    </rPh>
    <rPh sb="8" eb="9">
      <t>ユウ</t>
    </rPh>
    <rPh sb="9" eb="10">
      <t>チャク</t>
    </rPh>
    <rPh sb="10" eb="12">
      <t>セツゴウ</t>
    </rPh>
    <rPh sb="13" eb="15">
      <t>スエツケ</t>
    </rPh>
    <rPh sb="15" eb="16">
      <t>コウ</t>
    </rPh>
    <phoneticPr fontId="2"/>
  </si>
  <si>
    <t>ポリエチレン管（融着接合）継手工</t>
    <rPh sb="6" eb="7">
      <t>カン</t>
    </rPh>
    <rPh sb="8" eb="9">
      <t>ユウ</t>
    </rPh>
    <rPh sb="9" eb="10">
      <t>チャク</t>
    </rPh>
    <rPh sb="10" eb="12">
      <t>セツゴウ</t>
    </rPh>
    <rPh sb="13" eb="14">
      <t>ツギ</t>
    </rPh>
    <rPh sb="14" eb="15">
      <t>テ</t>
    </rPh>
    <rPh sb="15" eb="16">
      <t>コウ</t>
    </rPh>
    <phoneticPr fontId="2"/>
  </si>
  <si>
    <t>ポリエチレン管メカニカル継手工</t>
    <rPh sb="6" eb="7">
      <t>カン</t>
    </rPh>
    <rPh sb="12" eb="13">
      <t>ツギ</t>
    </rPh>
    <rPh sb="13" eb="14">
      <t>テ</t>
    </rPh>
    <rPh sb="14" eb="15">
      <t>コウ</t>
    </rPh>
    <phoneticPr fontId="2"/>
  </si>
  <si>
    <t>ポリエチレン管切断工</t>
    <rPh sb="6" eb="7">
      <t>カン</t>
    </rPh>
    <rPh sb="7" eb="9">
      <t>セツダン</t>
    </rPh>
    <rPh sb="9" eb="10">
      <t>コウ</t>
    </rPh>
    <phoneticPr fontId="2"/>
  </si>
  <si>
    <t>メカジョイントPV用</t>
    <rPh sb="9" eb="10">
      <t>ヨウ</t>
    </rPh>
    <phoneticPr fontId="3"/>
  </si>
  <si>
    <t>φ50</t>
    <phoneticPr fontId="3"/>
  </si>
  <si>
    <t>φ75</t>
    <phoneticPr fontId="3"/>
  </si>
  <si>
    <t>φ100</t>
    <phoneticPr fontId="3"/>
  </si>
  <si>
    <t>φ150</t>
    <phoneticPr fontId="3"/>
  </si>
  <si>
    <t>φ200</t>
    <phoneticPr fontId="3"/>
  </si>
  <si>
    <t>VP管メカニカル継手工</t>
    <rPh sb="2" eb="3">
      <t>カン</t>
    </rPh>
    <rPh sb="8" eb="9">
      <t>ツギ</t>
    </rPh>
    <rPh sb="9" eb="10">
      <t>テ</t>
    </rPh>
    <rPh sb="10" eb="11">
      <t>コウ</t>
    </rPh>
    <phoneticPr fontId="3"/>
  </si>
  <si>
    <t>口</t>
    <rPh sb="0" eb="1">
      <t>クチ</t>
    </rPh>
    <phoneticPr fontId="3"/>
  </si>
  <si>
    <t>EFﾁｰｽﾞ</t>
  </si>
  <si>
    <t>EFﾁｰｽﾞ</t>
    <phoneticPr fontId="3"/>
  </si>
  <si>
    <t>メカジョイントPP用</t>
    <rPh sb="9" eb="10">
      <t>ヨウ</t>
    </rPh>
    <phoneticPr fontId="3"/>
  </si>
  <si>
    <t>EF90°ｴﾙﾎﾞ</t>
    <phoneticPr fontId="3"/>
  </si>
  <si>
    <t>φ50（排泥口用）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</si>
  <si>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個</t>
    <rPh sb="0" eb="1">
      <t>コ</t>
    </rPh>
    <phoneticPr fontId="3"/>
  </si>
  <si>
    <t>ﾌﾗﾝｼﾞ付EF両受ﾁｰｽﾞG型</t>
    <rPh sb="5" eb="6">
      <t>ツキ</t>
    </rPh>
    <rPh sb="8" eb="9">
      <t>リョウ</t>
    </rPh>
    <rPh sb="9" eb="10">
      <t>ウケ</t>
    </rPh>
    <rPh sb="15" eb="16">
      <t>カタ</t>
    </rPh>
    <phoneticPr fontId="2"/>
  </si>
  <si>
    <t>不断水分岐ﾊﾞﾙﾌﾞ（ｿﾌﾄｼｰﾙ付）鋳鉄管用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phoneticPr fontId="3"/>
  </si>
  <si>
    <t>不断水分岐ﾊﾞﾙﾌﾞ（ｿﾌﾄｼｰﾙ付）塩ビ管用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phoneticPr fontId="3"/>
  </si>
  <si>
    <t>不断水分岐ﾊﾞﾙﾌﾞ（ｿﾌﾄｼｰﾙ付）配水ポリ管用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phoneticPr fontId="3"/>
  </si>
  <si>
    <t>ソフトシール仕切り弁（7.5Ｋ）ﾎﾟﾘｴﾁﾚﾝ管用一体型</t>
    <rPh sb="6" eb="8">
      <t>シキ</t>
    </rPh>
    <rPh sb="9" eb="10">
      <t>ベン</t>
    </rPh>
    <rPh sb="23" eb="24">
      <t>カン</t>
    </rPh>
    <rPh sb="24" eb="25">
      <t>ヨウ</t>
    </rPh>
    <rPh sb="26" eb="27">
      <t>ガタ</t>
    </rPh>
    <phoneticPr fontId="3"/>
  </si>
  <si>
    <t>ソフトシール仕切り弁（10Ｋ）GX用両受形</t>
    <rPh sb="6" eb="8">
      <t>シキ</t>
    </rPh>
    <rPh sb="9" eb="10">
      <t>ベン</t>
    </rPh>
    <rPh sb="17" eb="18">
      <t>ヨウ</t>
    </rPh>
    <rPh sb="18" eb="19">
      <t>リョウ</t>
    </rPh>
    <rPh sb="19" eb="20">
      <t>ウケ</t>
    </rPh>
    <rPh sb="20" eb="21">
      <t>カタ</t>
    </rPh>
    <phoneticPr fontId="3"/>
  </si>
  <si>
    <t>ソフトシール仕切り弁（10Ｋ）GX用受挿し形</t>
    <rPh sb="6" eb="8">
      <t>シキ</t>
    </rPh>
    <rPh sb="9" eb="10">
      <t>ベン</t>
    </rPh>
    <rPh sb="17" eb="18">
      <t>ヨウ</t>
    </rPh>
    <rPh sb="18" eb="19">
      <t>ウケ</t>
    </rPh>
    <rPh sb="19" eb="20">
      <t>サ</t>
    </rPh>
    <rPh sb="21" eb="22">
      <t>カタ</t>
    </rPh>
    <phoneticPr fontId="3"/>
  </si>
  <si>
    <t>制水弁筐（台座付）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phoneticPr fontId="3"/>
  </si>
  <si>
    <t>基</t>
    <rPh sb="0" eb="1">
      <t>キ</t>
    </rPh>
    <phoneticPr fontId="1"/>
  </si>
  <si>
    <t>空気弁筐（BOX付）φ500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</si>
  <si>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空気弁筐（BOX付）φ600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</si>
  <si>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サドル分水栓（鋳鉄管用）</t>
    <rPh sb="3" eb="5">
      <t>ブンスイ</t>
    </rPh>
    <rPh sb="5" eb="6">
      <t>セン</t>
    </rPh>
    <rPh sb="7" eb="9">
      <t>チュウテツ</t>
    </rPh>
    <rPh sb="9" eb="10">
      <t>カン</t>
    </rPh>
    <rPh sb="10" eb="11">
      <t>ヨウ</t>
    </rPh>
    <phoneticPr fontId="3"/>
  </si>
  <si>
    <t>急速空気弁φ25</t>
    <rPh sb="0" eb="2">
      <t>キュウソク</t>
    </rPh>
    <rPh sb="2" eb="4">
      <t>クウキ</t>
    </rPh>
    <rPh sb="4" eb="5">
      <t>ベン</t>
    </rPh>
    <phoneticPr fontId="3"/>
  </si>
  <si>
    <t>急速空気弁（補修弁付）φ75</t>
    <rPh sb="0" eb="2">
      <t>キュウソク</t>
    </rPh>
    <rPh sb="2" eb="4">
      <t>クウキ</t>
    </rPh>
    <rPh sb="4" eb="5">
      <t>ベン</t>
    </rPh>
    <rPh sb="6" eb="8">
      <t>ホシュウ</t>
    </rPh>
    <rPh sb="8" eb="9">
      <t>ベン</t>
    </rPh>
    <rPh sb="9" eb="10">
      <t>ツキ</t>
    </rPh>
    <phoneticPr fontId="3"/>
  </si>
  <si>
    <t>ﾌﾗﾝｼﾞ接合材</t>
    <rPh sb="5" eb="7">
      <t>セツゴウ</t>
    </rPh>
    <rPh sb="7" eb="8">
      <t>ザイ</t>
    </rPh>
    <phoneticPr fontId="3"/>
  </si>
  <si>
    <t>水道用φ50</t>
    <rPh sb="0" eb="3">
      <t>スイドウヨウ</t>
    </rPh>
    <phoneticPr fontId="3"/>
  </si>
  <si>
    <t>水道用φ75</t>
    <rPh sb="0" eb="3">
      <t>スイドウヨウ</t>
    </rPh>
    <phoneticPr fontId="3"/>
  </si>
  <si>
    <t>水道用φ100</t>
    <rPh sb="0" eb="3">
      <t>スイドウヨウ</t>
    </rPh>
    <phoneticPr fontId="3"/>
  </si>
  <si>
    <t>水道用φ150</t>
    <rPh sb="0" eb="3">
      <t>スイドウヨウ</t>
    </rPh>
    <phoneticPr fontId="3"/>
  </si>
  <si>
    <t>水道用φ200</t>
    <rPh sb="0" eb="3">
      <t>スイドウヨウ</t>
    </rPh>
    <phoneticPr fontId="3"/>
  </si>
  <si>
    <t>φ50*25</t>
    <phoneticPr fontId="3"/>
  </si>
  <si>
    <t>φ75*25</t>
    <phoneticPr fontId="3"/>
  </si>
  <si>
    <t>φ100*25</t>
    <phoneticPr fontId="3"/>
  </si>
  <si>
    <t>φ150*25</t>
    <phoneticPr fontId="3"/>
  </si>
  <si>
    <t>サドル分水栓（配水ﾎﾟﾘｴﾁﾚﾝ管用）</t>
    <rPh sb="3" eb="5">
      <t>ブンスイ</t>
    </rPh>
    <rPh sb="5" eb="6">
      <t>セン</t>
    </rPh>
    <rPh sb="7" eb="9">
      <t>ハイスイ</t>
    </rPh>
    <rPh sb="16" eb="17">
      <t>カン</t>
    </rPh>
    <rPh sb="17" eb="18">
      <t>ヨウ</t>
    </rPh>
    <phoneticPr fontId="3"/>
  </si>
  <si>
    <t>φ200*25</t>
    <phoneticPr fontId="3"/>
  </si>
  <si>
    <t>箇所</t>
    <rPh sb="0" eb="2">
      <t>カショ</t>
    </rPh>
    <phoneticPr fontId="2"/>
  </si>
  <si>
    <t>φ75（材工共）</t>
    <rPh sb="4" eb="5">
      <t>ザイ</t>
    </rPh>
    <rPh sb="5" eb="6">
      <t>コウ</t>
    </rPh>
    <rPh sb="6" eb="7">
      <t>トモ</t>
    </rPh>
    <phoneticPr fontId="2"/>
  </si>
  <si>
    <t>φ100（材工共）</t>
    <rPh sb="5" eb="6">
      <t>ザイ</t>
    </rPh>
    <rPh sb="6" eb="7">
      <t>コウ</t>
    </rPh>
    <rPh sb="7" eb="8">
      <t>トモ</t>
    </rPh>
    <phoneticPr fontId="2"/>
  </si>
  <si>
    <t>φ150（材工共）</t>
    <rPh sb="5" eb="6">
      <t>ザイ</t>
    </rPh>
    <rPh sb="6" eb="7">
      <t>コウ</t>
    </rPh>
    <rPh sb="7" eb="8">
      <t>トモ</t>
    </rPh>
    <phoneticPr fontId="2"/>
  </si>
  <si>
    <t>φ200（材工共）</t>
    <rPh sb="5" eb="6">
      <t>ザイ</t>
    </rPh>
    <rPh sb="6" eb="7">
      <t>コウ</t>
    </rPh>
    <rPh sb="7" eb="8">
      <t>トモ</t>
    </rPh>
    <phoneticPr fontId="2"/>
  </si>
  <si>
    <t>仕切り弁・バタフライ弁人力設置工</t>
    <rPh sb="0" eb="2">
      <t>シキ</t>
    </rPh>
    <rPh sb="3" eb="4">
      <t>ベン</t>
    </rPh>
    <rPh sb="10" eb="11">
      <t>ベン</t>
    </rPh>
    <rPh sb="11" eb="13">
      <t>ジンリョク</t>
    </rPh>
    <rPh sb="13" eb="15">
      <t>セッチ</t>
    </rPh>
    <rPh sb="15" eb="16">
      <t>コウ</t>
    </rPh>
    <phoneticPr fontId="2"/>
  </si>
  <si>
    <t>地上式単口消火栓</t>
    <rPh sb="0" eb="2">
      <t>チジョウ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</si>
  <si>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基</t>
    <rPh sb="0" eb="1">
      <t>キ</t>
    </rPh>
    <phoneticPr fontId="3"/>
  </si>
  <si>
    <t>メカフランジ（ﾎﾟﾘｴﾁﾚﾝ管用）</t>
    <rPh sb="14" eb="15">
      <t>カン</t>
    </rPh>
    <rPh sb="15" eb="16">
      <t>ヨウ</t>
    </rPh>
    <phoneticPr fontId="3"/>
  </si>
  <si>
    <t>不断水連絡工（鋳鉄管用）</t>
    <rPh sb="0" eb="2">
      <t>フダン</t>
    </rPh>
    <rPh sb="2" eb="3">
      <t>スイ</t>
    </rPh>
    <rPh sb="3" eb="5">
      <t>レンラク</t>
    </rPh>
    <rPh sb="5" eb="6">
      <t>コウ</t>
    </rPh>
    <rPh sb="7" eb="9">
      <t>チュウテツ</t>
    </rPh>
    <rPh sb="9" eb="10">
      <t>カン</t>
    </rPh>
    <rPh sb="10" eb="11">
      <t>ヨウ</t>
    </rPh>
    <phoneticPr fontId="2"/>
  </si>
  <si>
    <t>消火栓設置工</t>
    <rPh sb="0" eb="3">
      <t>ショウカセン</t>
    </rPh>
    <rPh sb="3" eb="5">
      <t>セッチ</t>
    </rPh>
    <rPh sb="5" eb="6">
      <t>コウ</t>
    </rPh>
    <phoneticPr fontId="3"/>
  </si>
  <si>
    <t>箇所</t>
    <rPh sb="0" eb="2">
      <t>カショ</t>
    </rPh>
    <phoneticPr fontId="3"/>
  </si>
  <si>
    <t>フランジ継手工</t>
    <rPh sb="4" eb="5">
      <t>ツギ</t>
    </rPh>
    <rPh sb="5" eb="6">
      <t>テ</t>
    </rPh>
    <rPh sb="6" eb="7">
      <t>コウ</t>
    </rPh>
    <phoneticPr fontId="3"/>
  </si>
  <si>
    <t>不断水連絡工（ﾎﾟﾘｴﾁﾚﾝ管用）</t>
    <rPh sb="0" eb="2">
      <t>フダン</t>
    </rPh>
    <rPh sb="2" eb="3">
      <t>スイ</t>
    </rPh>
    <rPh sb="3" eb="5">
      <t>レンラク</t>
    </rPh>
    <rPh sb="5" eb="6">
      <t>コウ</t>
    </rPh>
    <rPh sb="14" eb="15">
      <t>カン</t>
    </rPh>
    <rPh sb="15" eb="16">
      <t>ヨウ</t>
    </rPh>
    <phoneticPr fontId="2"/>
  </si>
  <si>
    <t>不断水連絡工（VP管用）</t>
    <rPh sb="0" eb="2">
      <t>フダン</t>
    </rPh>
    <rPh sb="2" eb="3">
      <t>スイ</t>
    </rPh>
    <rPh sb="3" eb="5">
      <t>レンラク</t>
    </rPh>
    <rPh sb="5" eb="6">
      <t>コウ</t>
    </rPh>
    <rPh sb="9" eb="10">
      <t>カン</t>
    </rPh>
    <rPh sb="10" eb="11">
      <t>ヨウ</t>
    </rPh>
    <phoneticPr fontId="2"/>
  </si>
  <si>
    <t>ストッパー（不断水ﾊﾞﾙﾌﾞ）鋳鉄管・鋼管用</t>
    <rPh sb="15" eb="17">
      <t>チュウテツ</t>
    </rPh>
    <rPh sb="17" eb="18">
      <t>カン</t>
    </rPh>
    <rPh sb="19" eb="21">
      <t>コウカン</t>
    </rPh>
    <rPh sb="21" eb="22">
      <t>ヨウ</t>
    </rPh>
    <phoneticPr fontId="2"/>
  </si>
  <si>
    <t>ストッパー（不断水ﾊﾞﾙﾌﾞ）塩ビ管用</t>
    <rPh sb="15" eb="16">
      <t>エン</t>
    </rPh>
    <rPh sb="17" eb="18">
      <t>カン</t>
    </rPh>
    <rPh sb="18" eb="19">
      <t>ヨウ</t>
    </rPh>
    <phoneticPr fontId="2"/>
  </si>
  <si>
    <t>ストッパー（不断水ﾊﾞﾙﾌﾞ）ﾎﾟﾘｴﾁﾚﾝ管用</t>
    <rPh sb="22" eb="23">
      <t>カン</t>
    </rPh>
    <rPh sb="23" eb="24">
      <t>ヨウ</t>
    </rPh>
    <phoneticPr fontId="2"/>
  </si>
  <si>
    <t>空気弁設置工</t>
    <rPh sb="0" eb="2">
      <t>クウキ</t>
    </rPh>
    <rPh sb="2" eb="3">
      <t>ベン</t>
    </rPh>
    <rPh sb="3" eb="5">
      <t>セッチ</t>
    </rPh>
    <rPh sb="5" eb="6">
      <t>コウ</t>
    </rPh>
    <phoneticPr fontId="3"/>
  </si>
  <si>
    <t>φ25</t>
    <phoneticPr fontId="3"/>
  </si>
  <si>
    <t>分水栓建込み工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phoneticPr fontId="3"/>
  </si>
  <si>
    <t>鋳鉄管φ75*25</t>
    <rPh sb="0" eb="2">
      <t>チュウテツ</t>
    </rPh>
    <rPh sb="2" eb="3">
      <t>カン</t>
    </rPh>
    <phoneticPr fontId="3"/>
  </si>
  <si>
    <t>ﾎﾟﾘｴﾁﾚﾝ管φ50*25</t>
    <rPh sb="7" eb="8">
      <t>カン</t>
    </rPh>
    <phoneticPr fontId="3"/>
  </si>
  <si>
    <t>ﾎﾟﾘｴﾁﾚﾝ管φ75*25</t>
    <rPh sb="7" eb="8">
      <t>カン</t>
    </rPh>
    <phoneticPr fontId="3"/>
  </si>
  <si>
    <t>ﾎﾟﾘｴﾁﾚﾝ管φ100*25</t>
    <rPh sb="7" eb="8">
      <t>カン</t>
    </rPh>
    <phoneticPr fontId="3"/>
  </si>
  <si>
    <t>ﾎﾟﾘｴﾁﾚﾝ管φ150*25</t>
    <rPh sb="7" eb="8">
      <t>カン</t>
    </rPh>
    <phoneticPr fontId="3"/>
  </si>
  <si>
    <t>ﾎﾟﾘｴﾁﾚﾝ管φ200*25</t>
    <rPh sb="7" eb="8">
      <t>カン</t>
    </rPh>
    <phoneticPr fontId="3"/>
  </si>
  <si>
    <t>仕切弁・空気弁ボックス設置工</t>
    <rPh sb="0" eb="2">
      <t>シキリ</t>
    </rPh>
    <rPh sb="2" eb="3">
      <t>ベン</t>
    </rPh>
    <rPh sb="4" eb="6">
      <t>クウキ</t>
    </rPh>
    <rPh sb="6" eb="7">
      <t>ベン</t>
    </rPh>
    <rPh sb="11" eb="13">
      <t>セッチ</t>
    </rPh>
    <rPh sb="13" eb="14">
      <t>コウ</t>
    </rPh>
    <phoneticPr fontId="3"/>
  </si>
  <si>
    <t>φ250</t>
    <phoneticPr fontId="3"/>
  </si>
  <si>
    <t>【給水工】</t>
    <rPh sb="1" eb="3">
      <t>キュウスイ</t>
    </rPh>
    <rPh sb="3" eb="4">
      <t>コウ</t>
    </rPh>
    <phoneticPr fontId="3"/>
  </si>
  <si>
    <t>φ50*20</t>
    <phoneticPr fontId="3"/>
  </si>
  <si>
    <t>φ75*20</t>
    <phoneticPr fontId="3"/>
  </si>
  <si>
    <t>φ75*40</t>
    <phoneticPr fontId="3"/>
  </si>
  <si>
    <t>φ75*50</t>
    <phoneticPr fontId="3"/>
  </si>
  <si>
    <t>φ100*20</t>
    <phoneticPr fontId="3"/>
  </si>
  <si>
    <t>φ100*40</t>
    <phoneticPr fontId="3"/>
  </si>
  <si>
    <t>φ100*50</t>
    <phoneticPr fontId="3"/>
  </si>
  <si>
    <t>φ150*20</t>
    <phoneticPr fontId="3"/>
  </si>
  <si>
    <t>φ150*40</t>
    <phoneticPr fontId="3"/>
  </si>
  <si>
    <t>φ150*50</t>
    <phoneticPr fontId="3"/>
  </si>
  <si>
    <t>φ200*20</t>
    <phoneticPr fontId="3"/>
  </si>
  <si>
    <t>φ200*40</t>
    <phoneticPr fontId="3"/>
  </si>
  <si>
    <t>φ200*50</t>
    <phoneticPr fontId="3"/>
  </si>
  <si>
    <t>φ20</t>
    <phoneticPr fontId="3"/>
  </si>
  <si>
    <t>φ40</t>
    <phoneticPr fontId="3"/>
  </si>
  <si>
    <t>伸縮可とう離脱防止継手（分止水栓用ソケット）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ブン</t>
    </rPh>
    <rPh sb="13" eb="16">
      <t>シスイセン</t>
    </rPh>
    <rPh sb="16" eb="17">
      <t>ヨウ</t>
    </rPh>
    <phoneticPr fontId="6"/>
  </si>
  <si>
    <t>水道用ポリエチレン2層管</t>
    <rPh sb="0" eb="3">
      <t>スイドウヨウ</t>
    </rPh>
    <rPh sb="10" eb="11">
      <t>ソウ</t>
    </rPh>
    <rPh sb="11" eb="12">
      <t>カン</t>
    </rPh>
    <phoneticPr fontId="3"/>
  </si>
  <si>
    <t>ｍ</t>
    <phoneticPr fontId="3"/>
  </si>
  <si>
    <t>量水器ボックス</t>
    <rPh sb="0" eb="1">
      <t>リョウ</t>
    </rPh>
    <rPh sb="1" eb="2">
      <t>スイ</t>
    </rPh>
    <rPh sb="2" eb="3">
      <t>キ</t>
    </rPh>
    <phoneticPr fontId="3"/>
  </si>
  <si>
    <t>止水栓</t>
    <rPh sb="0" eb="2">
      <t>シスイ</t>
    </rPh>
    <rPh sb="2" eb="3">
      <t>セン</t>
    </rPh>
    <phoneticPr fontId="6"/>
  </si>
  <si>
    <t>伸縮仕切弁</t>
    <rPh sb="0" eb="2">
      <t>シンシュク</t>
    </rPh>
    <rPh sb="2" eb="4">
      <t>シキリ</t>
    </rPh>
    <rPh sb="4" eb="5">
      <t>ベン</t>
    </rPh>
    <phoneticPr fontId="6"/>
  </si>
  <si>
    <t>チャッキ弁</t>
    <rPh sb="4" eb="5">
      <t>ベン</t>
    </rPh>
    <phoneticPr fontId="3"/>
  </si>
  <si>
    <t>止水栓ボックス</t>
    <rPh sb="0" eb="2">
      <t>シスイ</t>
    </rPh>
    <rPh sb="2" eb="3">
      <t>セン</t>
    </rPh>
    <phoneticPr fontId="3"/>
  </si>
  <si>
    <t>止水栓及び止水栓ボックス取付工</t>
    <rPh sb="0" eb="2">
      <t>シスイ</t>
    </rPh>
    <rPh sb="2" eb="3">
      <t>セン</t>
    </rPh>
    <rPh sb="3" eb="4">
      <t>オヨ</t>
    </rPh>
    <rPh sb="5" eb="7">
      <t>シスイ</t>
    </rPh>
    <rPh sb="7" eb="8">
      <t>セン</t>
    </rPh>
    <rPh sb="12" eb="14">
      <t>トリツケ</t>
    </rPh>
    <rPh sb="14" eb="15">
      <t>コウ</t>
    </rPh>
    <phoneticPr fontId="3"/>
  </si>
  <si>
    <t>量水器ボックス取付工</t>
    <rPh sb="0" eb="1">
      <t>リョウ</t>
    </rPh>
    <rPh sb="1" eb="2">
      <t>スイ</t>
    </rPh>
    <rPh sb="2" eb="3">
      <t>キ</t>
    </rPh>
    <rPh sb="7" eb="9">
      <t>トリツケ</t>
    </rPh>
    <rPh sb="9" eb="10">
      <t>コウ</t>
    </rPh>
    <phoneticPr fontId="3"/>
  </si>
  <si>
    <t>水道用ポリエチレン2層管布設工</t>
    <rPh sb="0" eb="3">
      <t>スイドウヨウ</t>
    </rPh>
    <rPh sb="10" eb="11">
      <t>ソウ</t>
    </rPh>
    <rPh sb="11" eb="12">
      <t>カン</t>
    </rPh>
    <rPh sb="12" eb="14">
      <t>フセツ</t>
    </rPh>
    <rPh sb="14" eb="15">
      <t>コウ</t>
    </rPh>
    <phoneticPr fontId="3"/>
  </si>
  <si>
    <t>仕切弁・チャッキ弁取付工</t>
    <rPh sb="0" eb="2">
      <t>シキリ</t>
    </rPh>
    <rPh sb="2" eb="3">
      <t>ベン</t>
    </rPh>
    <rPh sb="8" eb="9">
      <t>ベン</t>
    </rPh>
    <rPh sb="9" eb="11">
      <t>トリツケ</t>
    </rPh>
    <rPh sb="11" eb="12">
      <t>コウ</t>
    </rPh>
    <phoneticPr fontId="3"/>
  </si>
  <si>
    <t>分水栓建込み工（ﾎﾟﾘｴﾁﾚﾝ管）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15" eb="16">
      <t>カン</t>
    </rPh>
    <phoneticPr fontId="3"/>
  </si>
  <si>
    <t>2口/箇所φ20</t>
    <rPh sb="1" eb="2">
      <t>クチ</t>
    </rPh>
    <rPh sb="3" eb="5">
      <t>カショ</t>
    </rPh>
    <phoneticPr fontId="3"/>
  </si>
  <si>
    <t>2口/箇所φ25</t>
    <rPh sb="1" eb="2">
      <t>クチ</t>
    </rPh>
    <rPh sb="3" eb="5">
      <t>カショ</t>
    </rPh>
    <phoneticPr fontId="3"/>
  </si>
  <si>
    <t>2口/箇所φ40</t>
    <rPh sb="1" eb="2">
      <t>クチ</t>
    </rPh>
    <rPh sb="3" eb="5">
      <t>カショ</t>
    </rPh>
    <phoneticPr fontId="3"/>
  </si>
  <si>
    <t>2口/箇所φ50</t>
    <rPh sb="1" eb="2">
      <t>クチ</t>
    </rPh>
    <rPh sb="3" eb="5">
      <t>カショ</t>
    </rPh>
    <phoneticPr fontId="3"/>
  </si>
  <si>
    <t>【土工】</t>
    <rPh sb="1" eb="2">
      <t>ド</t>
    </rPh>
    <rPh sb="2" eb="3">
      <t>コウ</t>
    </rPh>
    <phoneticPr fontId="3"/>
  </si>
  <si>
    <t>㎥/ｍ</t>
    <phoneticPr fontId="3"/>
  </si>
  <si>
    <t>標準断面基礎数値入力</t>
    <rPh sb="0" eb="2">
      <t>ヒョウジュン</t>
    </rPh>
    <rPh sb="2" eb="4">
      <t>ダンメン</t>
    </rPh>
    <rPh sb="4" eb="6">
      <t>キソ</t>
    </rPh>
    <rPh sb="6" eb="8">
      <t>スウチ</t>
    </rPh>
    <rPh sb="8" eb="10">
      <t>ニュウリョク</t>
    </rPh>
    <phoneticPr fontId="3"/>
  </si>
  <si>
    <t>数量計算</t>
    <rPh sb="0" eb="2">
      <t>スウリョウ</t>
    </rPh>
    <rPh sb="2" eb="4">
      <t>ケイサン</t>
    </rPh>
    <phoneticPr fontId="3"/>
  </si>
  <si>
    <t>㎥</t>
    <phoneticPr fontId="3"/>
  </si>
  <si>
    <t>給水工残土処分</t>
    <rPh sb="0" eb="2">
      <t>キュウスイ</t>
    </rPh>
    <rPh sb="2" eb="3">
      <t>コウ</t>
    </rPh>
    <rPh sb="3" eb="5">
      <t>ザンド</t>
    </rPh>
    <rPh sb="5" eb="7">
      <t>ショブン</t>
    </rPh>
    <phoneticPr fontId="3"/>
  </si>
  <si>
    <t>【舗装工】</t>
    <rPh sb="1" eb="3">
      <t>ホソウ</t>
    </rPh>
    <rPh sb="3" eb="4">
      <t>コウ</t>
    </rPh>
    <phoneticPr fontId="3"/>
  </si>
  <si>
    <t>㎡</t>
    <phoneticPr fontId="3"/>
  </si>
  <si>
    <t>舗装版掘削延長</t>
    <rPh sb="0" eb="2">
      <t>ホソウ</t>
    </rPh>
    <rPh sb="2" eb="3">
      <t>バン</t>
    </rPh>
    <rPh sb="3" eb="5">
      <t>クッサク</t>
    </rPh>
    <rPh sb="5" eb="7">
      <t>エンチョウ</t>
    </rPh>
    <phoneticPr fontId="3"/>
  </si>
  <si>
    <t>標準断面掘削幅</t>
    <rPh sb="0" eb="2">
      <t>ヒョウジュン</t>
    </rPh>
    <rPh sb="2" eb="4">
      <t>ダンメン</t>
    </rPh>
    <rPh sb="4" eb="6">
      <t>クッサク</t>
    </rPh>
    <rPh sb="6" eb="7">
      <t>ハバ</t>
    </rPh>
    <phoneticPr fontId="3"/>
  </si>
  <si>
    <t>㎡/m</t>
    <phoneticPr fontId="3"/>
  </si>
  <si>
    <t>【仮設工】</t>
    <rPh sb="1" eb="3">
      <t>カセツ</t>
    </rPh>
    <rPh sb="3" eb="4">
      <t>コウ</t>
    </rPh>
    <phoneticPr fontId="3"/>
  </si>
  <si>
    <t>仮設本管リース</t>
    <rPh sb="0" eb="2">
      <t>カセツ</t>
    </rPh>
    <rPh sb="2" eb="4">
      <t>ホンカン</t>
    </rPh>
    <phoneticPr fontId="6"/>
  </si>
  <si>
    <t>給水戸数</t>
    <rPh sb="0" eb="2">
      <t>キュウスイ</t>
    </rPh>
    <rPh sb="2" eb="4">
      <t>コスウ</t>
    </rPh>
    <phoneticPr fontId="6"/>
  </si>
  <si>
    <t>戸</t>
    <rPh sb="0" eb="1">
      <t>コ</t>
    </rPh>
    <phoneticPr fontId="6"/>
  </si>
  <si>
    <t>仮設用ポリ管</t>
    <rPh sb="0" eb="2">
      <t>カセツ</t>
    </rPh>
    <rPh sb="2" eb="3">
      <t>ヨウ</t>
    </rPh>
    <rPh sb="5" eb="6">
      <t>カン</t>
    </rPh>
    <phoneticPr fontId="6"/>
  </si>
  <si>
    <t>13A</t>
  </si>
  <si>
    <t>m</t>
  </si>
  <si>
    <t>20A</t>
  </si>
  <si>
    <t>25A</t>
  </si>
  <si>
    <t>40A</t>
  </si>
  <si>
    <t>ポリフィッターソケット</t>
  </si>
  <si>
    <t>個</t>
    <rPh sb="0" eb="1">
      <t>コ</t>
    </rPh>
    <phoneticPr fontId="6"/>
  </si>
  <si>
    <t>止水栓用曲管60°</t>
    <rPh sb="0" eb="2">
      <t>シスイ</t>
    </rPh>
    <rPh sb="2" eb="3">
      <t>セン</t>
    </rPh>
    <rPh sb="3" eb="4">
      <t>ヨウ</t>
    </rPh>
    <rPh sb="4" eb="5">
      <t>キョク</t>
    </rPh>
    <rPh sb="5" eb="6">
      <t>カン</t>
    </rPh>
    <phoneticPr fontId="6"/>
  </si>
  <si>
    <t>接続用人力土工</t>
    <rPh sb="0" eb="3">
      <t>セツゾクヨウ</t>
    </rPh>
    <rPh sb="3" eb="5">
      <t>ジンリョク</t>
    </rPh>
    <rPh sb="5" eb="7">
      <t>ドコウ</t>
    </rPh>
    <phoneticPr fontId="6"/>
  </si>
  <si>
    <t>ステンレス管</t>
    <phoneticPr fontId="3"/>
  </si>
  <si>
    <t>不断水分岐ﾊﾞﾙﾌﾞ（ｿﾌﾄｼｰﾙ付）鋳鉄管用ﾒｸﾗ込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</si>
  <si>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不断水分岐ﾊﾞﾙﾌﾞ（ｿﾌﾄｼｰﾙ付）塩ビ管用ﾒｸﾗ込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</si>
  <si>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不断水分岐ﾊﾞﾙﾌﾞ（ｿﾌﾄｼｰﾙ付）配水ポリ管用ﾒｸﾗ込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rPh sb="28" eb="29">
      <t>コ</t>
    </rPh>
    <phoneticPr fontId="3"/>
  </si>
  <si>
    <t>仮設本管設置撤去工</t>
    <rPh sb="0" eb="2">
      <t>カセツ</t>
    </rPh>
    <rPh sb="2" eb="3">
      <t>ホン</t>
    </rPh>
    <rPh sb="3" eb="4">
      <t>カン</t>
    </rPh>
    <rPh sb="4" eb="6">
      <t>セッチ</t>
    </rPh>
    <rPh sb="6" eb="8">
      <t>テッキョ</t>
    </rPh>
    <rPh sb="8" eb="9">
      <t>コウ</t>
    </rPh>
    <phoneticPr fontId="3"/>
  </si>
  <si>
    <t>ﾎﾟﾘｴﾁﾚﾝ仮設管設置撤去工</t>
    <rPh sb="7" eb="9">
      <t>カセツ</t>
    </rPh>
    <rPh sb="9" eb="10">
      <t>カン</t>
    </rPh>
    <rPh sb="10" eb="12">
      <t>セッチ</t>
    </rPh>
    <rPh sb="12" eb="14">
      <t>テッキョ</t>
    </rPh>
    <rPh sb="14" eb="15">
      <t>コウ</t>
    </rPh>
    <phoneticPr fontId="3"/>
  </si>
  <si>
    <t>ﾎﾟﾘｴﾁﾚﾝ管継手工</t>
    <rPh sb="7" eb="8">
      <t>カン</t>
    </rPh>
    <rPh sb="8" eb="9">
      <t>ツギ</t>
    </rPh>
    <rPh sb="9" eb="10">
      <t>テ</t>
    </rPh>
    <rPh sb="10" eb="11">
      <t>コウ</t>
    </rPh>
    <phoneticPr fontId="3"/>
  </si>
  <si>
    <t>仮設本管15m当り1㎥</t>
    <rPh sb="0" eb="2">
      <t>カセツ</t>
    </rPh>
    <rPh sb="2" eb="4">
      <t>ホンカン</t>
    </rPh>
    <rPh sb="7" eb="8">
      <t>アタ</t>
    </rPh>
    <phoneticPr fontId="6"/>
  </si>
  <si>
    <t>【保温工】</t>
    <rPh sb="1" eb="3">
      <t>ホオン</t>
    </rPh>
    <rPh sb="3" eb="4">
      <t>コウ</t>
    </rPh>
    <phoneticPr fontId="3"/>
  </si>
  <si>
    <t>保温対象管</t>
    <rPh sb="0" eb="2">
      <t>ホオン</t>
    </rPh>
    <rPh sb="2" eb="4">
      <t>タイショウ</t>
    </rPh>
    <rPh sb="4" eb="5">
      <t>カン</t>
    </rPh>
    <phoneticPr fontId="3"/>
  </si>
  <si>
    <t>ステンレスリース管50A</t>
    <rPh sb="8" eb="9">
      <t>カン</t>
    </rPh>
    <phoneticPr fontId="3"/>
  </si>
  <si>
    <t>仮設用ポリ管13A</t>
    <rPh sb="0" eb="2">
      <t>カセツ</t>
    </rPh>
    <rPh sb="2" eb="3">
      <t>ヨウ</t>
    </rPh>
    <rPh sb="5" eb="6">
      <t>カン</t>
    </rPh>
    <phoneticPr fontId="3"/>
  </si>
  <si>
    <t>仮設用ポリ管20A</t>
    <rPh sb="0" eb="2">
      <t>カセツ</t>
    </rPh>
    <rPh sb="2" eb="3">
      <t>ヨウ</t>
    </rPh>
    <rPh sb="5" eb="6">
      <t>カン</t>
    </rPh>
    <phoneticPr fontId="3"/>
  </si>
  <si>
    <t>仮設用ポリ管25A</t>
    <rPh sb="0" eb="2">
      <t>カセツ</t>
    </rPh>
    <rPh sb="2" eb="3">
      <t>ヨウ</t>
    </rPh>
    <rPh sb="5" eb="6">
      <t>カン</t>
    </rPh>
    <phoneticPr fontId="3"/>
  </si>
  <si>
    <t>仮設用ポリ管40A</t>
    <rPh sb="0" eb="2">
      <t>カセツ</t>
    </rPh>
    <rPh sb="2" eb="3">
      <t>ヨウ</t>
    </rPh>
    <rPh sb="5" eb="6">
      <t>カン</t>
    </rPh>
    <phoneticPr fontId="3"/>
  </si>
  <si>
    <t>支柱数</t>
    <rPh sb="0" eb="2">
      <t>シチュウ</t>
    </rPh>
    <rPh sb="2" eb="3">
      <t>スウ</t>
    </rPh>
    <phoneticPr fontId="3"/>
  </si>
  <si>
    <t>50mに1箇所として計上</t>
    <rPh sb="5" eb="7">
      <t>カショ</t>
    </rPh>
    <rPh sb="10" eb="12">
      <t>ケイジョウ</t>
    </rPh>
    <phoneticPr fontId="3"/>
  </si>
  <si>
    <t>本</t>
    <rPh sb="0" eb="1">
      <t>ホン</t>
    </rPh>
    <phoneticPr fontId="3"/>
  </si>
  <si>
    <t>【緊急対応工】</t>
    <rPh sb="1" eb="3">
      <t>キンキュウ</t>
    </rPh>
    <rPh sb="3" eb="5">
      <t>タイオウ</t>
    </rPh>
    <rPh sb="5" eb="6">
      <t>コウ</t>
    </rPh>
    <phoneticPr fontId="3"/>
  </si>
  <si>
    <t>他工事施工延長</t>
    <rPh sb="0" eb="1">
      <t>タ</t>
    </rPh>
    <rPh sb="1" eb="3">
      <t>コウジ</t>
    </rPh>
    <rPh sb="3" eb="5">
      <t>セコウ</t>
    </rPh>
    <rPh sb="5" eb="7">
      <t>エンチョウ</t>
    </rPh>
    <phoneticPr fontId="3"/>
  </si>
  <si>
    <t>水道同時埋設延長</t>
    <rPh sb="0" eb="2">
      <t>スイドウ</t>
    </rPh>
    <rPh sb="2" eb="4">
      <t>ドウジ</t>
    </rPh>
    <rPh sb="4" eb="6">
      <t>マイセツ</t>
    </rPh>
    <rPh sb="6" eb="8">
      <t>エンチョウ</t>
    </rPh>
    <phoneticPr fontId="3"/>
  </si>
  <si>
    <t>緊急対応計算</t>
    <rPh sb="0" eb="2">
      <t>キンキュウ</t>
    </rPh>
    <rPh sb="2" eb="4">
      <t>タイオウ</t>
    </rPh>
    <rPh sb="4" eb="6">
      <t>ケイサン</t>
    </rPh>
    <phoneticPr fontId="3"/>
  </si>
  <si>
    <t>他工事施工延長-水道同時埋設延長</t>
    <rPh sb="0" eb="1">
      <t>タ</t>
    </rPh>
    <rPh sb="1" eb="3">
      <t>コウジ</t>
    </rPh>
    <rPh sb="3" eb="5">
      <t>セコウ</t>
    </rPh>
    <rPh sb="5" eb="7">
      <t>エンチョウ</t>
    </rPh>
    <rPh sb="8" eb="10">
      <t>スイドウ</t>
    </rPh>
    <rPh sb="10" eb="12">
      <t>ドウジ</t>
    </rPh>
    <rPh sb="12" eb="14">
      <t>マイセツ</t>
    </rPh>
    <rPh sb="14" eb="16">
      <t>エンチョウ</t>
    </rPh>
    <phoneticPr fontId="3"/>
  </si>
  <si>
    <t>舗装版切断工①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</si>
  <si>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舗装版切断工②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</si>
  <si>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舗装版切断工③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</si>
  <si>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舗装版切断工④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</si>
  <si>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ｱｽﾌｧﾙﾄ舗装版厚</t>
    <rPh sb="6" eb="8">
      <t>ホソウ</t>
    </rPh>
    <rPh sb="8" eb="9">
      <t>バン</t>
    </rPh>
    <rPh sb="9" eb="10">
      <t>アツ</t>
    </rPh>
    <phoneticPr fontId="3"/>
  </si>
  <si>
    <t>○○○舗装版厚</t>
    <rPh sb="3" eb="5">
      <t>ホソウ</t>
    </rPh>
    <rPh sb="5" eb="6">
      <t>バン</t>
    </rPh>
    <rPh sb="6" eb="7">
      <t>アツ</t>
    </rPh>
    <phoneticPr fontId="3"/>
  </si>
  <si>
    <t>○○○舗装版厚　t=○㎝</t>
    <rPh sb="3" eb="5">
      <t>ホソウ</t>
    </rPh>
    <rPh sb="5" eb="6">
      <t>バン</t>
    </rPh>
    <rPh sb="6" eb="7">
      <t>アツ</t>
    </rPh>
    <phoneticPr fontId="3"/>
  </si>
  <si>
    <t>舗装版直接掘削積込①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</si>
  <si>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舗装版直接掘削積込②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</si>
  <si>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舗装版直接掘削積込③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</si>
  <si>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舗装版掘削面積合計</t>
    <rPh sb="0" eb="2">
      <t>ホソウ</t>
    </rPh>
    <rPh sb="2" eb="3">
      <t>バン</t>
    </rPh>
    <rPh sb="3" eb="5">
      <t>クッサク</t>
    </rPh>
    <rPh sb="5" eb="7">
      <t>メンセキ</t>
    </rPh>
    <rPh sb="7" eb="9">
      <t>ゴウケイ</t>
    </rPh>
    <phoneticPr fontId="3"/>
  </si>
  <si>
    <t>廃材運搬・処分①</t>
    <rPh sb="0" eb="2">
      <t>ハイザイ</t>
    </rPh>
    <rPh sb="2" eb="4">
      <t>ウンパン</t>
    </rPh>
    <rPh sb="5" eb="7">
      <t>ショブン</t>
    </rPh>
    <phoneticPr fontId="3"/>
  </si>
  <si>
    <t>廃材運搬・処分②</t>
    <rPh sb="0" eb="2">
      <t>ハイザイ</t>
    </rPh>
    <rPh sb="2" eb="4">
      <t>ウンパン</t>
    </rPh>
    <rPh sb="5" eb="7">
      <t>ショブン</t>
    </rPh>
    <phoneticPr fontId="3"/>
  </si>
  <si>
    <t>廃材運搬・処分③</t>
    <rPh sb="0" eb="2">
      <t>ハイザイ</t>
    </rPh>
    <rPh sb="2" eb="4">
      <t>ウンパン</t>
    </rPh>
    <rPh sb="5" eb="7">
      <t>ショブン</t>
    </rPh>
    <phoneticPr fontId="3"/>
  </si>
  <si>
    <t>廃材運搬・処分④</t>
    <rPh sb="0" eb="2">
      <t>ハイザイ</t>
    </rPh>
    <rPh sb="2" eb="4">
      <t>ウンパン</t>
    </rPh>
    <rPh sb="5" eb="7">
      <t>ショブン</t>
    </rPh>
    <phoneticPr fontId="3"/>
  </si>
  <si>
    <t>廃材運搬・処分合計</t>
    <rPh sb="0" eb="2">
      <t>ハイザイ</t>
    </rPh>
    <rPh sb="2" eb="4">
      <t>ウンパン</t>
    </rPh>
    <rPh sb="5" eb="7">
      <t>ショブン</t>
    </rPh>
    <rPh sb="7" eb="9">
      <t>ゴウケイ</t>
    </rPh>
    <phoneticPr fontId="3"/>
  </si>
  <si>
    <t>舗装版掘削分類④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</si>
  <si>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施工延長①</t>
    <rPh sb="0" eb="2">
      <t>セコウ</t>
    </rPh>
    <rPh sb="2" eb="4">
      <t>エンチョウ</t>
    </rPh>
    <phoneticPr fontId="3"/>
  </si>
  <si>
    <t>施工延長②</t>
    <rPh sb="0" eb="2">
      <t>セコウ</t>
    </rPh>
    <rPh sb="2" eb="4">
      <t>エンチョウ</t>
    </rPh>
    <phoneticPr fontId="3"/>
  </si>
  <si>
    <t>施工延長③</t>
    <rPh sb="0" eb="2">
      <t>セコウ</t>
    </rPh>
    <rPh sb="2" eb="4">
      <t>エンチョウ</t>
    </rPh>
    <phoneticPr fontId="3"/>
  </si>
  <si>
    <t>施工延長④</t>
    <rPh sb="0" eb="2">
      <t>セコウ</t>
    </rPh>
    <rPh sb="2" eb="4">
      <t>エンチョウ</t>
    </rPh>
    <phoneticPr fontId="3"/>
  </si>
  <si>
    <t>幅(W) =</t>
    <rPh sb="0" eb="1">
      <t>ハバ</t>
    </rPh>
    <phoneticPr fontId="3"/>
  </si>
  <si>
    <t>深(H)=</t>
    <rPh sb="0" eb="1">
      <t>フカ</t>
    </rPh>
    <phoneticPr fontId="3"/>
  </si>
  <si>
    <t>表示ピン</t>
    <rPh sb="0" eb="2">
      <t>ヒョウジ</t>
    </rPh>
    <phoneticPr fontId="3"/>
  </si>
  <si>
    <t>30mに1個</t>
    <rPh sb="5" eb="6">
      <t>コ</t>
    </rPh>
    <phoneticPr fontId="3"/>
  </si>
  <si>
    <t>φ50 仕切弁両端</t>
    <rPh sb="4" eb="6">
      <t>シキリ</t>
    </rPh>
    <rPh sb="6" eb="7">
      <t>ベン</t>
    </rPh>
    <rPh sb="7" eb="9">
      <t>リョウタン</t>
    </rPh>
    <phoneticPr fontId="3"/>
  </si>
  <si>
    <t>φ100　仕切弁両端</t>
    <rPh sb="5" eb="7">
      <t>シキリ</t>
    </rPh>
    <rPh sb="7" eb="8">
      <t>ベン</t>
    </rPh>
    <rPh sb="8" eb="10">
      <t>リョウタン</t>
    </rPh>
    <phoneticPr fontId="3"/>
  </si>
  <si>
    <t>φ150　仕切弁両端</t>
    <rPh sb="5" eb="7">
      <t>シキリ</t>
    </rPh>
    <rPh sb="7" eb="8">
      <t>ベン</t>
    </rPh>
    <rPh sb="8" eb="10">
      <t>リョウタン</t>
    </rPh>
    <phoneticPr fontId="3"/>
  </si>
  <si>
    <t>φ200　仕切弁両端</t>
    <rPh sb="5" eb="7">
      <t>シキリ</t>
    </rPh>
    <rPh sb="7" eb="8">
      <t>ベン</t>
    </rPh>
    <rPh sb="8" eb="10">
      <t>リョウタン</t>
    </rPh>
    <phoneticPr fontId="3"/>
  </si>
  <si>
    <t>控除=</t>
    <rPh sb="0" eb="2">
      <t>コウジョ</t>
    </rPh>
    <phoneticPr fontId="3"/>
  </si>
  <si>
    <t>砂埋め戻し合計</t>
    <rPh sb="0" eb="1">
      <t>スナ</t>
    </rPh>
    <rPh sb="1" eb="2">
      <t>ウ</t>
    </rPh>
    <rPh sb="3" eb="4">
      <t>モド</t>
    </rPh>
    <rPh sb="5" eb="7">
      <t>ゴウケイ</t>
    </rPh>
    <phoneticPr fontId="3"/>
  </si>
  <si>
    <t>管種</t>
    <rPh sb="0" eb="1">
      <t>カン</t>
    </rPh>
    <rPh sb="1" eb="2">
      <t>シュ</t>
    </rPh>
    <phoneticPr fontId="3"/>
  </si>
  <si>
    <t>外径</t>
    <rPh sb="0" eb="1">
      <t>ガイ</t>
    </rPh>
    <rPh sb="1" eb="2">
      <t>ケイ</t>
    </rPh>
    <phoneticPr fontId="3"/>
  </si>
  <si>
    <t>控除</t>
    <rPh sb="0" eb="2">
      <t>コウジョ</t>
    </rPh>
    <phoneticPr fontId="3"/>
  </si>
  <si>
    <t>配水ﾎﾟﾘ</t>
    <rPh sb="0" eb="2">
      <t>ハイスイ</t>
    </rPh>
    <phoneticPr fontId="3"/>
  </si>
  <si>
    <t>GX鋳鉄</t>
    <rPh sb="2" eb="4">
      <t>チュウテツ</t>
    </rPh>
    <phoneticPr fontId="3"/>
  </si>
  <si>
    <t>呼び径</t>
    <rPh sb="0" eb="1">
      <t>ヨ</t>
    </rPh>
    <rPh sb="2" eb="3">
      <t>ケイ</t>
    </rPh>
    <phoneticPr fontId="3"/>
  </si>
  <si>
    <t>砕石埋め戻し合計</t>
    <rPh sb="0" eb="2">
      <t>サイセキ</t>
    </rPh>
    <rPh sb="2" eb="3">
      <t>ウ</t>
    </rPh>
    <rPh sb="4" eb="5">
      <t>モド</t>
    </rPh>
    <rPh sb="6" eb="8">
      <t>ゴウケイ</t>
    </rPh>
    <phoneticPr fontId="3"/>
  </si>
  <si>
    <t>給水工床掘①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</si>
  <si>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給水工床掘②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</si>
  <si>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給水工床掘合計</t>
    <rPh sb="0" eb="2">
      <t>キュウスイ</t>
    </rPh>
    <rPh sb="2" eb="3">
      <t>コウ</t>
    </rPh>
    <rPh sb="3" eb="4">
      <t>トコ</t>
    </rPh>
    <rPh sb="4" eb="5">
      <t>ボ</t>
    </rPh>
    <rPh sb="5" eb="7">
      <t>ゴウケイ</t>
    </rPh>
    <phoneticPr fontId="3"/>
  </si>
  <si>
    <t>給水工砂埋め戻し①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</si>
  <si>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給水工砂埋め戻し②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</si>
  <si>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給水工砂埋め戻し合計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rPh sb="8" eb="10">
      <t>ゴウケイ</t>
    </rPh>
    <phoneticPr fontId="3"/>
  </si>
  <si>
    <t>給水工砕石埋め戻し①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</si>
  <si>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給水工砕石埋め戻し②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</si>
  <si>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給水工砕石埋め戻し合計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rPh sb="9" eb="11">
      <t>ゴウケイ</t>
    </rPh>
    <phoneticPr fontId="3"/>
  </si>
  <si>
    <t>給水工発生土埋め戻し②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</si>
  <si>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給水工発生土埋め戻し合計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rPh sb="10" eb="12">
      <t>ゴウケイ</t>
    </rPh>
    <phoneticPr fontId="3"/>
  </si>
  <si>
    <t>φ75*450</t>
    <phoneticPr fontId="3"/>
  </si>
  <si>
    <t>№○○～　　　　　　　　　　　　　№○○</t>
    <phoneticPr fontId="3"/>
  </si>
  <si>
    <t>％</t>
    <phoneticPr fontId="3"/>
  </si>
  <si>
    <t>ﾀﾞｸﾀｲﾙ鋳鉄管GX形合計</t>
    <rPh sb="6" eb="8">
      <t>チュウテツ</t>
    </rPh>
    <rPh sb="8" eb="9">
      <t>カン</t>
    </rPh>
    <rPh sb="11" eb="12">
      <t>カタ</t>
    </rPh>
    <rPh sb="12" eb="14">
      <t>ゴウケイ</t>
    </rPh>
    <phoneticPr fontId="3"/>
  </si>
  <si>
    <t>水道配水用ﾎﾟﾘｴﾁﾚﾝ管合計</t>
    <rPh sb="0" eb="2">
      <t>スイドウ</t>
    </rPh>
    <rPh sb="2" eb="5">
      <t>ハイスイヨウ</t>
    </rPh>
    <rPh sb="12" eb="13">
      <t>カン</t>
    </rPh>
    <rPh sb="13" eb="15">
      <t>ゴウケイ</t>
    </rPh>
    <phoneticPr fontId="3"/>
  </si>
  <si>
    <t>両フランジ短管φ75</t>
    <rPh sb="0" eb="1">
      <t>リョウ</t>
    </rPh>
    <rPh sb="5" eb="6">
      <t>タン</t>
    </rPh>
    <rPh sb="6" eb="7">
      <t>カン</t>
    </rPh>
    <phoneticPr fontId="3"/>
  </si>
  <si>
    <t>管材割り増し</t>
    <rPh sb="0" eb="2">
      <t>カンザイ</t>
    </rPh>
    <rPh sb="2" eb="3">
      <t>ワ</t>
    </rPh>
    <rPh sb="4" eb="5">
      <t>マ</t>
    </rPh>
    <phoneticPr fontId="3"/>
  </si>
  <si>
    <t>メカジョイントPV用径違い</t>
    <rPh sb="9" eb="10">
      <t>ヨウ</t>
    </rPh>
    <rPh sb="10" eb="11">
      <t>ケイ</t>
    </rPh>
    <rPh sb="11" eb="12">
      <t>チガ</t>
    </rPh>
    <phoneticPr fontId="3"/>
  </si>
  <si>
    <t>φ100*75</t>
    <phoneticPr fontId="3"/>
  </si>
  <si>
    <t>施工単位に合わせた補正</t>
    <rPh sb="0" eb="2">
      <t>セコウ</t>
    </rPh>
    <rPh sb="2" eb="4">
      <t>タンイ</t>
    </rPh>
    <rPh sb="5" eb="6">
      <t>ア</t>
    </rPh>
    <rPh sb="9" eb="11">
      <t>ホセイ</t>
    </rPh>
    <phoneticPr fontId="3"/>
  </si>
  <si>
    <t>50A未満が対象</t>
    <rPh sb="3" eb="5">
      <t>ミマン</t>
    </rPh>
    <rPh sb="6" eb="8">
      <t>タイショウ</t>
    </rPh>
    <phoneticPr fontId="3"/>
  </si>
  <si>
    <t>メカジョイントPC用</t>
    <rPh sb="9" eb="10">
      <t>ヨウ</t>
    </rPh>
    <phoneticPr fontId="3"/>
  </si>
  <si>
    <t>鋳鉄管メカニカル継手工</t>
    <rPh sb="0" eb="2">
      <t>チュウテツ</t>
    </rPh>
    <rPh sb="2" eb="3">
      <t>カン</t>
    </rPh>
    <rPh sb="8" eb="9">
      <t>ツギ</t>
    </rPh>
    <rPh sb="9" eb="10">
      <t>テ</t>
    </rPh>
    <rPh sb="10" eb="11">
      <t>コウ</t>
    </rPh>
    <phoneticPr fontId="3"/>
  </si>
  <si>
    <t>【弁類設置工】</t>
    <rPh sb="1" eb="2">
      <t>ベン</t>
    </rPh>
    <rPh sb="2" eb="3">
      <t>ルイ</t>
    </rPh>
    <rPh sb="3" eb="5">
      <t>セッチ</t>
    </rPh>
    <rPh sb="5" eb="6">
      <t>コウ</t>
    </rPh>
    <phoneticPr fontId="3"/>
  </si>
  <si>
    <t>【消火栓設置工】</t>
    <rPh sb="1" eb="4">
      <t>ショウカセン</t>
    </rPh>
    <rPh sb="4" eb="6">
      <t>セッチ</t>
    </rPh>
    <rPh sb="6" eb="7">
      <t>コウ</t>
    </rPh>
    <phoneticPr fontId="3"/>
  </si>
  <si>
    <t>φ75　消火栓</t>
    <rPh sb="4" eb="7">
      <t>ショウカセン</t>
    </rPh>
    <phoneticPr fontId="3"/>
  </si>
  <si>
    <t>舗装版直接掘削積込④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</si>
  <si>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消火栓撤去工</t>
    <rPh sb="0" eb="3">
      <t>ショウカセン</t>
    </rPh>
    <rPh sb="3" eb="5">
      <t>テッキョ</t>
    </rPh>
    <rPh sb="5" eb="6">
      <t>コウ</t>
    </rPh>
    <phoneticPr fontId="3"/>
  </si>
  <si>
    <t>地下式単口消火栓</t>
    <rPh sb="0" eb="3">
      <t>チカシキ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</si>
  <si>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枚</t>
    <rPh sb="0" eb="1">
      <t>マイ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</si>
  <si>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</si>
  <si>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白線実線W=0.15m</t>
    <rPh sb="0" eb="2">
      <t>ハクセン</t>
    </rPh>
    <rPh sb="2" eb="4">
      <t>ジッセン</t>
    </rPh>
    <phoneticPr fontId="3"/>
  </si>
  <si>
    <t>φ50*50</t>
    <phoneticPr fontId="3"/>
  </si>
  <si>
    <t>仕切弁ボックス設置工</t>
    <rPh sb="0" eb="2">
      <t>シキリ</t>
    </rPh>
    <rPh sb="2" eb="3">
      <t>ベン</t>
    </rPh>
    <rPh sb="7" eb="9">
      <t>セッチ</t>
    </rPh>
    <rPh sb="9" eb="10">
      <t>コウ</t>
    </rPh>
    <phoneticPr fontId="3"/>
  </si>
  <si>
    <t>下水道同時埋設φ75</t>
    <rPh sb="0" eb="3">
      <t>ゲスイドウ</t>
    </rPh>
    <rPh sb="3" eb="5">
      <t>ドウジ</t>
    </rPh>
    <rPh sb="5" eb="7">
      <t>マイセツ</t>
    </rPh>
    <phoneticPr fontId="3"/>
  </si>
  <si>
    <t>EF片受ﾁｰｽﾞ</t>
    <rPh sb="2" eb="3">
      <t>カタ</t>
    </rPh>
    <rPh sb="3" eb="4">
      <t>ウケ</t>
    </rPh>
    <phoneticPr fontId="2"/>
  </si>
  <si>
    <t>ﾌﾗﾝｼﾞ付EF片受ﾁｰｽﾞG型</t>
    <rPh sb="5" eb="6">
      <t>ツキ</t>
    </rPh>
    <rPh sb="8" eb="9">
      <t>カタ</t>
    </rPh>
    <rPh sb="9" eb="10">
      <t>ウケ</t>
    </rPh>
    <rPh sb="15" eb="16">
      <t>カタ</t>
    </rPh>
    <phoneticPr fontId="2"/>
  </si>
  <si>
    <t>φ50*40</t>
    <phoneticPr fontId="3"/>
  </si>
  <si>
    <t>15mに1個</t>
    <rPh sb="5" eb="6">
      <t>コ</t>
    </rPh>
    <phoneticPr fontId="3"/>
  </si>
  <si>
    <t>回転打倒式副弁付（地下部内外面粉体塗装）</t>
    <rPh sb="0" eb="2">
      <t>カイテン</t>
    </rPh>
    <rPh sb="2" eb="4">
      <t>ダトウ</t>
    </rPh>
    <rPh sb="4" eb="5">
      <t>シキ</t>
    </rPh>
    <rPh sb="5" eb="6">
      <t>フク</t>
    </rPh>
    <rPh sb="6" eb="7">
      <t>ベン</t>
    </rPh>
    <rPh sb="7" eb="8">
      <t>ツキ</t>
    </rPh>
    <rPh sb="9" eb="11">
      <t>チカ</t>
    </rPh>
    <rPh sb="11" eb="12">
      <t>ブ</t>
    </rPh>
    <rPh sb="12" eb="13">
      <t>ナイ</t>
    </rPh>
    <rPh sb="13" eb="15">
      <t>ガイメン</t>
    </rPh>
    <rPh sb="15" eb="17">
      <t>フンタイ</t>
    </rPh>
    <rPh sb="17" eb="19">
      <t>トソウ</t>
    </rPh>
    <phoneticPr fontId="3"/>
  </si>
  <si>
    <t>φ13</t>
    <phoneticPr fontId="3"/>
  </si>
  <si>
    <t>2口/箇所φ13</t>
    <rPh sb="1" eb="2">
      <t>クチ</t>
    </rPh>
    <rPh sb="3" eb="5">
      <t>カショ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</si>
  <si>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3" eb="24">
      <t>ハガネ</t>
    </rPh>
    <rPh sb="24" eb="25">
      <t>カン</t>
    </rPh>
    <rPh sb="25" eb="26">
      <t>ヨウ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</si>
  <si>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カン</t>
    </rPh>
    <rPh sb="21" eb="22">
      <t>ハガネ</t>
    </rPh>
    <rPh sb="22" eb="24">
      <t>カンヨウ</t>
    </rPh>
    <phoneticPr fontId="3"/>
  </si>
  <si>
    <t>メカチーズ(HI)</t>
    <phoneticPr fontId="3"/>
  </si>
  <si>
    <t>濁水処理工②</t>
    <rPh sb="0" eb="2">
      <t>ダクスイ</t>
    </rPh>
    <rPh sb="2" eb="4">
      <t>ショリ</t>
    </rPh>
    <rPh sb="4" eb="5">
      <t>コウ</t>
    </rPh>
    <phoneticPr fontId="3"/>
  </si>
  <si>
    <t>φ75　仕切弁両端</t>
    <rPh sb="4" eb="6">
      <t>シキリ</t>
    </rPh>
    <rPh sb="6" eb="7">
      <t>ベン</t>
    </rPh>
    <rPh sb="7" eb="9">
      <t>リョウタン</t>
    </rPh>
    <phoneticPr fontId="3"/>
  </si>
  <si>
    <t>メカベンドPV用</t>
    <rPh sb="7" eb="8">
      <t>ヨウ</t>
    </rPh>
    <phoneticPr fontId="3"/>
  </si>
  <si>
    <t>φ100*90°</t>
    <phoneticPr fontId="3"/>
  </si>
  <si>
    <t>TS継手工</t>
    <rPh sb="2" eb="4">
      <t>ツギテ</t>
    </rPh>
    <rPh sb="4" eb="5">
      <t>コウ</t>
    </rPh>
    <phoneticPr fontId="3"/>
  </si>
  <si>
    <t>　　　　</t>
    <phoneticPr fontId="3"/>
  </si>
  <si>
    <t>不断水分岐ﾊﾞﾙﾌﾞ（ｿﾌﾄｼｰﾙ付）石綿管用</t>
    <rPh sb="19" eb="21">
      <t>セキメン</t>
    </rPh>
    <rPh sb="21" eb="22">
      <t>カン</t>
    </rPh>
    <phoneticPr fontId="3"/>
  </si>
  <si>
    <t>不断水連絡工（石綿管用）</t>
    <rPh sb="0" eb="2">
      <t>フダン</t>
    </rPh>
    <rPh sb="2" eb="3">
      <t>スイ</t>
    </rPh>
    <rPh sb="3" eb="5">
      <t>レンラク</t>
    </rPh>
    <rPh sb="5" eb="6">
      <t>コウ</t>
    </rPh>
    <rPh sb="7" eb="9">
      <t>セキメン</t>
    </rPh>
    <rPh sb="9" eb="10">
      <t>カン</t>
    </rPh>
    <rPh sb="10" eb="11">
      <t>ヨウ</t>
    </rPh>
    <phoneticPr fontId="2"/>
  </si>
  <si>
    <t>ストッパー（不断水ﾊﾞﾙﾌﾞ）石綿管用</t>
    <rPh sb="15" eb="17">
      <t>セキメン</t>
    </rPh>
    <rPh sb="17" eb="18">
      <t>カン</t>
    </rPh>
    <rPh sb="18" eb="19">
      <t>ヨウ</t>
    </rPh>
    <phoneticPr fontId="2"/>
  </si>
  <si>
    <t>サドル分水栓（塩ビ管用）</t>
    <rPh sb="3" eb="5">
      <t>ブンスイ</t>
    </rPh>
    <rPh sb="5" eb="6">
      <t>セン</t>
    </rPh>
    <rPh sb="7" eb="8">
      <t>エン</t>
    </rPh>
    <rPh sb="9" eb="10">
      <t>カン</t>
    </rPh>
    <rPh sb="10" eb="11">
      <t>ヨウ</t>
    </rPh>
    <phoneticPr fontId="3"/>
  </si>
  <si>
    <t>分水栓建込み工（塩ビ管）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8" eb="9">
      <t>エン</t>
    </rPh>
    <rPh sb="10" eb="11">
      <t>カン</t>
    </rPh>
    <phoneticPr fontId="3"/>
  </si>
  <si>
    <t>濁水処理工①</t>
    <rPh sb="0" eb="2">
      <t>ダクスイ</t>
    </rPh>
    <rPh sb="2" eb="4">
      <t>ショリ</t>
    </rPh>
    <rPh sb="4" eb="5">
      <t>コウ</t>
    </rPh>
    <phoneticPr fontId="3"/>
  </si>
  <si>
    <t>濁水処理工③</t>
    <rPh sb="0" eb="2">
      <t>ダクスイ</t>
    </rPh>
    <rPh sb="2" eb="4">
      <t>ショリ</t>
    </rPh>
    <rPh sb="4" eb="5">
      <t>コウ</t>
    </rPh>
    <phoneticPr fontId="3"/>
  </si>
  <si>
    <t>再生密粒度ｱｽｺﾝ　t=5㎝</t>
    <rPh sb="0" eb="2">
      <t>サイセイ</t>
    </rPh>
    <rPh sb="2" eb="3">
      <t>ミツ</t>
    </rPh>
    <rPh sb="3" eb="5">
      <t>リュウド</t>
    </rPh>
    <phoneticPr fontId="3"/>
  </si>
  <si>
    <t>濁水処理工④</t>
    <rPh sb="0" eb="2">
      <t>ダクスイ</t>
    </rPh>
    <rPh sb="2" eb="4">
      <t>ショリ</t>
    </rPh>
    <rPh sb="4" eb="5">
      <t>コウ</t>
    </rPh>
    <phoneticPr fontId="3"/>
  </si>
  <si>
    <t>※</t>
    <phoneticPr fontId="3"/>
  </si>
  <si>
    <t>φ25の場合</t>
    <rPh sb="4" eb="6">
      <t>バアイ</t>
    </rPh>
    <phoneticPr fontId="3"/>
  </si>
  <si>
    <t>φ75の場合</t>
    <rPh sb="4" eb="6">
      <t>バアイ</t>
    </rPh>
    <phoneticPr fontId="3"/>
  </si>
  <si>
    <t>本管φ100まで</t>
    <rPh sb="0" eb="2">
      <t>ホンカン</t>
    </rPh>
    <phoneticPr fontId="3"/>
  </si>
  <si>
    <t>本管φ150以上</t>
    <rPh sb="0" eb="2">
      <t>ホンカン</t>
    </rPh>
    <rPh sb="6" eb="8">
      <t>イジョウ</t>
    </rPh>
    <phoneticPr fontId="3"/>
  </si>
  <si>
    <t>給水工床掘③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</si>
  <si>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給水工砂埋め戻し③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</si>
  <si>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給水工砕石埋め戻し③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</si>
  <si>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給水工発生土埋め戻し③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</si>
  <si>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基層工</t>
    <rPh sb="0" eb="2">
      <t>キソウ</t>
    </rPh>
    <rPh sb="2" eb="3">
      <t>コウ</t>
    </rPh>
    <phoneticPr fontId="3"/>
  </si>
  <si>
    <t>瀝青安定処理</t>
    <rPh sb="0" eb="2">
      <t>レキセイ</t>
    </rPh>
    <rPh sb="2" eb="4">
      <t>アンテイ</t>
    </rPh>
    <rPh sb="4" eb="6">
      <t>ショリ</t>
    </rPh>
    <phoneticPr fontId="3"/>
  </si>
  <si>
    <t>t=8cm</t>
    <phoneticPr fontId="3"/>
  </si>
  <si>
    <t>空気弁筐撤去工</t>
    <rPh sb="0" eb="2">
      <t>クウキ</t>
    </rPh>
    <rPh sb="2" eb="4">
      <t>ベンキョウ</t>
    </rPh>
    <rPh sb="4" eb="6">
      <t>テッキョ</t>
    </rPh>
    <rPh sb="6" eb="7">
      <t>コウ</t>
    </rPh>
    <phoneticPr fontId="3"/>
  </si>
  <si>
    <t>制水弁筐撤去工</t>
    <rPh sb="0" eb="2">
      <t>セイスイ</t>
    </rPh>
    <rPh sb="2" eb="4">
      <t>ベンキョウ</t>
    </rPh>
    <rPh sb="4" eb="6">
      <t>テッキョ</t>
    </rPh>
    <rPh sb="6" eb="7">
      <t>コウ</t>
    </rPh>
    <phoneticPr fontId="3"/>
  </si>
  <si>
    <t>制水弁筐（台座付）設置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rPh sb="9" eb="11">
      <t>セッチ</t>
    </rPh>
    <phoneticPr fontId="3"/>
  </si>
  <si>
    <t>給水工床掘④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</si>
  <si>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給水工砂埋め戻し④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</si>
  <si>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給水工砕石埋め戻し④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</si>
  <si>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給水工発生土埋め戻し④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</si>
  <si>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50A</t>
    <phoneticPr fontId="3"/>
  </si>
  <si>
    <t>砕石埋め戻し①</t>
    <rPh sb="0" eb="2">
      <t>サイセキ</t>
    </rPh>
    <rPh sb="2" eb="3">
      <t>ウ</t>
    </rPh>
    <rPh sb="4" eb="5">
      <t>モド</t>
    </rPh>
    <phoneticPr fontId="3"/>
  </si>
  <si>
    <t>甲蓋撤去再設置工（700*500*140）VS600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</si>
  <si>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甲蓋撤去再設置工（600*500*125）VS500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</si>
  <si>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グレーチング撤去再設置工（700*1000*100）VS600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</si>
  <si>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グレーチング撤去再設置工（700*500*100）VS600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</si>
  <si>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グレーチング撤去再設置工（600*1000*90）VS500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</si>
  <si>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グレーチング撤去再設置工（300*1000*44）U300</t>
    <rPh sb="6" eb="8">
      <t>テッキョ</t>
    </rPh>
    <rPh sb="8" eb="11">
      <t>サイセッチ</t>
    </rPh>
    <rPh sb="11" eb="12">
      <t>コウ</t>
    </rPh>
    <phoneticPr fontId="3"/>
  </si>
  <si>
    <t>109.0kg</t>
    <phoneticPr fontId="3"/>
  </si>
  <si>
    <t>83.0kg</t>
    <phoneticPr fontId="3"/>
  </si>
  <si>
    <t>112.5kg</t>
    <phoneticPr fontId="3"/>
  </si>
  <si>
    <t>57.9kg</t>
    <phoneticPr fontId="3"/>
  </si>
  <si>
    <t>81.3kg</t>
    <phoneticPr fontId="3"/>
  </si>
  <si>
    <t>22.4kg</t>
    <phoneticPr fontId="3"/>
  </si>
  <si>
    <t>メカキャップP用</t>
    <rPh sb="7" eb="8">
      <t>ヨウ</t>
    </rPh>
    <phoneticPr fontId="3"/>
  </si>
  <si>
    <t>伸縮可とう離脱防止継手（チーズ）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</si>
  <si>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床掘-(発生土埋め戻し)/0.9</t>
    <rPh sb="0" eb="1">
      <t>トコ</t>
    </rPh>
    <rPh sb="1" eb="2">
      <t>ボ</t>
    </rPh>
    <rPh sb="4" eb="6">
      <t>ハッセイ</t>
    </rPh>
    <rPh sb="6" eb="7">
      <t>ド</t>
    </rPh>
    <rPh sb="7" eb="8">
      <t>ウ</t>
    </rPh>
    <rPh sb="9" eb="10">
      <t>モド</t>
    </rPh>
    <phoneticPr fontId="3"/>
  </si>
  <si>
    <t>発生土埋め戻し合計</t>
    <rPh sb="0" eb="2">
      <t>ハッセイ</t>
    </rPh>
    <rPh sb="2" eb="3">
      <t>ド</t>
    </rPh>
    <rPh sb="3" eb="4">
      <t>ウ</t>
    </rPh>
    <rPh sb="5" eb="6">
      <t>モド</t>
    </rPh>
    <rPh sb="7" eb="9">
      <t>ゴウケイ</t>
    </rPh>
    <phoneticPr fontId="3"/>
  </si>
  <si>
    <t>残土処分</t>
    <rPh sb="0" eb="2">
      <t>ザンド</t>
    </rPh>
    <rPh sb="2" eb="4">
      <t>ショブン</t>
    </rPh>
    <phoneticPr fontId="3"/>
  </si>
  <si>
    <t>床掘合計</t>
    <rPh sb="2" eb="4">
      <t>ゴウケイ</t>
    </rPh>
    <phoneticPr fontId="3"/>
  </si>
  <si>
    <t>上層路盤工</t>
    <rPh sb="0" eb="2">
      <t>ジョウソウ</t>
    </rPh>
    <rPh sb="2" eb="4">
      <t>ロバン</t>
    </rPh>
    <rPh sb="4" eb="5">
      <t>コウ</t>
    </rPh>
    <phoneticPr fontId="3"/>
  </si>
  <si>
    <t>下層路盤工</t>
    <rPh sb="0" eb="2">
      <t>カソウ</t>
    </rPh>
    <rPh sb="2" eb="4">
      <t>ロバン</t>
    </rPh>
    <rPh sb="4" eb="5">
      <t>コウ</t>
    </rPh>
    <phoneticPr fontId="3"/>
  </si>
  <si>
    <t>RC40-0　t=18㎝</t>
    <phoneticPr fontId="3"/>
  </si>
  <si>
    <t>450H　φ200</t>
    <phoneticPr fontId="3"/>
  </si>
  <si>
    <t>歩道給水施工延長②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</si>
  <si>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再生密粒度ｱｽｺﾝ　t=3㎝</t>
    <rPh sb="0" eb="2">
      <t>サイセイ</t>
    </rPh>
    <rPh sb="2" eb="3">
      <t>ミツ</t>
    </rPh>
    <rPh sb="3" eb="5">
      <t>リュウド</t>
    </rPh>
    <phoneticPr fontId="3"/>
  </si>
  <si>
    <t>再生粗粒度ｱｽｺﾝ　t=5㎝</t>
    <rPh sb="0" eb="2">
      <t>サイセイ</t>
    </rPh>
    <rPh sb="2" eb="5">
      <t>ソリュウド</t>
    </rPh>
    <phoneticPr fontId="3"/>
  </si>
  <si>
    <t>白線実線W=0.30m</t>
    <rPh sb="0" eb="2">
      <t>ハクセン</t>
    </rPh>
    <rPh sb="2" eb="4">
      <t>ジッセン</t>
    </rPh>
    <phoneticPr fontId="3"/>
  </si>
  <si>
    <t>白線実線W=0.45m</t>
    <rPh sb="0" eb="2">
      <t>ハクセン</t>
    </rPh>
    <rPh sb="2" eb="4">
      <t>ジッセン</t>
    </rPh>
    <phoneticPr fontId="3"/>
  </si>
  <si>
    <t>高視認性黄線実線W=0.20m</t>
    <rPh sb="0" eb="1">
      <t>コウ</t>
    </rPh>
    <rPh sb="1" eb="4">
      <t>シニンセイ</t>
    </rPh>
    <rPh sb="4" eb="5">
      <t>コウ</t>
    </rPh>
    <rPh sb="5" eb="6">
      <t>セン</t>
    </rPh>
    <rPh sb="6" eb="8">
      <t>ジッセン</t>
    </rPh>
    <phoneticPr fontId="3"/>
  </si>
  <si>
    <t>SKXソケット</t>
    <phoneticPr fontId="3"/>
  </si>
  <si>
    <t>25A</t>
    <phoneticPr fontId="3"/>
  </si>
  <si>
    <t>SKXエルボ</t>
    <phoneticPr fontId="3"/>
  </si>
  <si>
    <t>床掘①</t>
    <rPh sb="0" eb="2">
      <t>トコボリ</t>
    </rPh>
    <phoneticPr fontId="3"/>
  </si>
  <si>
    <t>発生土処分</t>
    <rPh sb="0" eb="3">
      <t>ハッセイド</t>
    </rPh>
    <rPh sb="3" eb="5">
      <t>ショブン</t>
    </rPh>
    <phoneticPr fontId="3"/>
  </si>
  <si>
    <t>再生密粒度ｱｽｺﾝ</t>
    <rPh sb="0" eb="5">
      <t>サイセイミツリュウド</t>
    </rPh>
    <phoneticPr fontId="3"/>
  </si>
  <si>
    <t>材料</t>
    <rPh sb="0" eb="2">
      <t>ザイリョウ</t>
    </rPh>
    <phoneticPr fontId="3"/>
  </si>
  <si>
    <t>t</t>
    <phoneticPr fontId="3"/>
  </si>
  <si>
    <t>砂埋め戻し①</t>
    <rPh sb="0" eb="1">
      <t>スナ</t>
    </rPh>
    <rPh sb="1" eb="2">
      <t>ウ</t>
    </rPh>
    <rPh sb="3" eb="4">
      <t>モド</t>
    </rPh>
    <phoneticPr fontId="3"/>
  </si>
  <si>
    <t>メカジョイントVP用径違い</t>
    <rPh sb="9" eb="10">
      <t>ヨウ</t>
    </rPh>
    <rPh sb="10" eb="11">
      <t>ケイ</t>
    </rPh>
    <rPh sb="11" eb="12">
      <t>チガ</t>
    </rPh>
    <phoneticPr fontId="3"/>
  </si>
  <si>
    <t>φ150*100</t>
    <phoneticPr fontId="3"/>
  </si>
  <si>
    <t>φ100*45°</t>
    <phoneticPr fontId="3"/>
  </si>
  <si>
    <t>VP管切断工</t>
    <rPh sb="3" eb="5">
      <t>セツダン</t>
    </rPh>
    <rPh sb="5" eb="6">
      <t>コウ</t>
    </rPh>
    <phoneticPr fontId="3"/>
  </si>
  <si>
    <t>ソフトシール仕切り弁（7.5Ｋ）両ポリエチレン挿し口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</si>
  <si>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ポリエチレン管（融着接合）継手工</t>
    <phoneticPr fontId="3"/>
  </si>
  <si>
    <t>メカフランジPP用</t>
    <rPh sb="8" eb="9">
      <t>ヨウ</t>
    </rPh>
    <phoneticPr fontId="3"/>
  </si>
  <si>
    <t>フランジ継手工</t>
    <rPh sb="4" eb="6">
      <t>ツギテ</t>
    </rPh>
    <rPh sb="6" eb="7">
      <t>コウ</t>
    </rPh>
    <phoneticPr fontId="3"/>
  </si>
  <si>
    <t>フランジ接合材</t>
    <rPh sb="4" eb="6">
      <t>セツゴウ</t>
    </rPh>
    <rPh sb="6" eb="7">
      <t>ザイ</t>
    </rPh>
    <phoneticPr fontId="3"/>
  </si>
  <si>
    <t>EFソケット</t>
    <phoneticPr fontId="3"/>
  </si>
  <si>
    <t>単独施工φ100</t>
    <rPh sb="0" eb="2">
      <t>タンドク</t>
    </rPh>
    <rPh sb="2" eb="4">
      <t>セコウ</t>
    </rPh>
    <phoneticPr fontId="3"/>
  </si>
  <si>
    <t>単独施工φ75</t>
    <rPh sb="0" eb="2">
      <t>タンドク</t>
    </rPh>
    <rPh sb="2" eb="4">
      <t>セコウ</t>
    </rPh>
    <phoneticPr fontId="3"/>
  </si>
  <si>
    <t>歩道給水施工延長③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</si>
  <si>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給水工床掘⑤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</si>
  <si>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給水工床掘⑥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</si>
  <si>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給水工床掘⑦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</si>
  <si>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給水工砂埋め戻し⑤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</si>
  <si>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給水工砂埋め戻し⑥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</si>
  <si>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給水工砂埋め戻し⑦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</si>
  <si>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給水工砕石埋め戻し⑤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</si>
  <si>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給水工砕石埋め戻し⑥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</si>
  <si>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ｱｽﾌｧﾙﾄ舗装版厚　t=5㎝</t>
    <rPh sb="6" eb="8">
      <t>ホソウ</t>
    </rPh>
    <rPh sb="8" eb="9">
      <t>バン</t>
    </rPh>
    <rPh sb="9" eb="10">
      <t>アツ</t>
    </rPh>
    <phoneticPr fontId="3"/>
  </si>
  <si>
    <t>M40-0　t=15㎝</t>
    <phoneticPr fontId="3"/>
  </si>
  <si>
    <t>ｺﾝｸﾘｰﾄ舗装版厚　t=15㎝</t>
    <rPh sb="6" eb="8">
      <t>ホソウ</t>
    </rPh>
    <rPh sb="8" eb="9">
      <t>バン</t>
    </rPh>
    <rPh sb="9" eb="10">
      <t>アツ</t>
    </rPh>
    <phoneticPr fontId="3"/>
  </si>
  <si>
    <t>ｺﾝｸﾘｰﾄ 18-4-40　ｔ=15cm</t>
    <phoneticPr fontId="3"/>
  </si>
  <si>
    <t>メクラフランジ</t>
    <phoneticPr fontId="3"/>
  </si>
  <si>
    <t>床掘②</t>
    <rPh sb="0" eb="2">
      <t>トコボリ</t>
    </rPh>
    <phoneticPr fontId="3"/>
  </si>
  <si>
    <t>砕石埋め戻し②</t>
    <rPh sb="0" eb="2">
      <t>サイセキ</t>
    </rPh>
    <rPh sb="2" eb="3">
      <t>ウ</t>
    </rPh>
    <rPh sb="4" eb="5">
      <t>モド</t>
    </rPh>
    <phoneticPr fontId="3"/>
  </si>
  <si>
    <t>砂埋め戻し②</t>
    <rPh sb="0" eb="1">
      <t>スナ</t>
    </rPh>
    <rPh sb="1" eb="2">
      <t>ウ</t>
    </rPh>
    <rPh sb="3" eb="4">
      <t>モド</t>
    </rPh>
    <phoneticPr fontId="3"/>
  </si>
  <si>
    <t>発生土埋め戻し①</t>
    <rPh sb="0" eb="3">
      <t>ハッセイド</t>
    </rPh>
    <rPh sb="3" eb="4">
      <t>ウ</t>
    </rPh>
    <rPh sb="5" eb="6">
      <t>モド</t>
    </rPh>
    <phoneticPr fontId="3"/>
  </si>
  <si>
    <t>発生土埋め戻し②</t>
    <rPh sb="0" eb="3">
      <t>ハッセイド</t>
    </rPh>
    <rPh sb="3" eb="4">
      <t>ウ</t>
    </rPh>
    <rPh sb="5" eb="6">
      <t>モド</t>
    </rPh>
    <phoneticPr fontId="3"/>
  </si>
  <si>
    <t>塩ビ用ﾒｶｷｬｯﾌﾟ</t>
    <rPh sb="0" eb="1">
      <t>エン</t>
    </rPh>
    <rPh sb="2" eb="3">
      <t>ヨウ</t>
    </rPh>
    <phoneticPr fontId="3"/>
  </si>
  <si>
    <t>その他車道・車乗入部給水施工延長⑤</t>
    <rPh sb="2" eb="3">
      <t>ホカ</t>
    </rPh>
    <rPh sb="3" eb="5">
      <t>シャドウ</t>
    </rPh>
    <rPh sb="6" eb="7">
      <t>クルマ</t>
    </rPh>
    <rPh sb="7" eb="8">
      <t>ノ</t>
    </rPh>
    <rPh sb="8" eb="9">
      <t>イ</t>
    </rPh>
    <rPh sb="9" eb="10">
      <t>ブ</t>
    </rPh>
    <rPh sb="10" eb="12">
      <t>キュウスイ</t>
    </rPh>
    <rPh sb="12" eb="14">
      <t>セコウ</t>
    </rPh>
    <rPh sb="14" eb="16">
      <t>エンチョウ</t>
    </rPh>
    <phoneticPr fontId="3"/>
  </si>
  <si>
    <t>その他車道・車乗入部給水施工延長⑥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</si>
  <si>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床掘・残土処分⑩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</si>
  <si>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砂埋め戻し⑩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</si>
  <si>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砕石埋め戻し⑩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</si>
  <si>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ｺﾝｸﾘｰﾄ舗装版厚　t=15㎝(0.023×0.15×45.6)</t>
    <rPh sb="6" eb="8">
      <t>ホソウ</t>
    </rPh>
    <rPh sb="8" eb="9">
      <t>バン</t>
    </rPh>
    <rPh sb="9" eb="10">
      <t>アツ</t>
    </rPh>
    <phoneticPr fontId="3"/>
  </si>
  <si>
    <t>施工延長⑩(市道大草1号車道)</t>
    <rPh sb="0" eb="2">
      <t>セコウ</t>
    </rPh>
    <rPh sb="2" eb="4">
      <t>エンチョウ</t>
    </rPh>
    <phoneticPr fontId="3"/>
  </si>
  <si>
    <t>床掘・残土処分⑪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</si>
  <si>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砂埋め戻し⑪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</si>
  <si>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砕石埋め戻し⑪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</si>
  <si>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舗装版切断工⑤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</si>
  <si>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濁水処理工⑤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</si>
  <si>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t=5㎝(0.023×0.05×26.2)</t>
    <phoneticPr fontId="3"/>
  </si>
  <si>
    <t>舗装版直接掘削積込⑤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</si>
  <si>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廃材運搬・処分⑤</t>
    <rPh sb="0" eb="2">
      <t>ハイザイ</t>
    </rPh>
    <rPh sb="2" eb="4">
      <t>ウンパン</t>
    </rPh>
    <rPh sb="5" eb="7">
      <t>ショブン</t>
    </rPh>
    <phoneticPr fontId="3"/>
  </si>
  <si>
    <t>舗装版切断工⑥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</si>
  <si>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濁水処理工⑥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</si>
  <si>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t=5㎝(0.023×0.05×360.0)</t>
    <phoneticPr fontId="3"/>
  </si>
  <si>
    <t>ｱｽﾌｧﾙﾄ舗装版厚　t=5㎝(0.023×0.05×48)</t>
    <phoneticPr fontId="3"/>
  </si>
  <si>
    <t>舗装版直接掘削積込⑥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</si>
  <si>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廃材運搬・処分⑥</t>
    <rPh sb="0" eb="2">
      <t>ハイザイ</t>
    </rPh>
    <rPh sb="2" eb="4">
      <t>ウンパン</t>
    </rPh>
    <rPh sb="5" eb="7">
      <t>ショブン</t>
    </rPh>
    <phoneticPr fontId="3"/>
  </si>
  <si>
    <t>ｱｽﾌｧﾙﾄ舗装復旧（機械施工）⑤仮々・本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</si>
  <si>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その他車道・車乗入部給水施工延長⑦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</si>
  <si>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宅内給水施工延長(舗装無し)⑧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</si>
  <si>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φ40</t>
    <phoneticPr fontId="3"/>
  </si>
  <si>
    <t>ｍ</t>
    <phoneticPr fontId="3"/>
  </si>
  <si>
    <t>給水工床掘⑧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</si>
  <si>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給水工砂埋め戻し⑧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</si>
  <si>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給水工砕石埋め戻し⑦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</si>
  <si>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舗装版掘削分類④(大草1号線) 仮設同時施工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2" eb="14">
      <t>ゴウセン</t>
    </rPh>
    <rPh sb="16" eb="18">
      <t>カセツ</t>
    </rPh>
    <rPh sb="18" eb="20">
      <t>ドウジ</t>
    </rPh>
    <rPh sb="20" eb="22">
      <t>セコウ</t>
    </rPh>
    <phoneticPr fontId="3"/>
  </si>
  <si>
    <t>舗装版掘削分類⑤(大草54号線)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3" eb="15">
      <t>ゴウセン</t>
    </rPh>
    <phoneticPr fontId="3"/>
  </si>
  <si>
    <t>舗装版掘削分類⑥(その他車道・車乗入部)</t>
    <rPh sb="0" eb="2">
      <t>ホソウ</t>
    </rPh>
    <rPh sb="2" eb="3">
      <t>バン</t>
    </rPh>
    <rPh sb="3" eb="5">
      <t>クッサク</t>
    </rPh>
    <rPh sb="5" eb="7">
      <t>ブンルイ</t>
    </rPh>
    <rPh sb="11" eb="12">
      <t>ホカ</t>
    </rPh>
    <rPh sb="12" eb="14">
      <t>シャドウ</t>
    </rPh>
    <rPh sb="15" eb="16">
      <t>クルマ</t>
    </rPh>
    <rPh sb="16" eb="18">
      <t>ノリイレ</t>
    </rPh>
    <rPh sb="18" eb="19">
      <t>ブ</t>
    </rPh>
    <phoneticPr fontId="3"/>
  </si>
  <si>
    <t>舗装版掘削分類⑦(ｺﾝｸﾘｰﾄ舗装)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</si>
  <si>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舗装版切断工⑦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</si>
  <si>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濁水処理工⑦</t>
    <rPh sb="0" eb="2">
      <t>ダクスイ</t>
    </rPh>
    <rPh sb="2" eb="4">
      <t>ショリ</t>
    </rPh>
    <rPh sb="4" eb="5">
      <t>コウ</t>
    </rPh>
    <phoneticPr fontId="3"/>
  </si>
  <si>
    <t>舗装版直接掘削積込⑦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</si>
  <si>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廃材運搬・処分⑦</t>
    <rPh sb="0" eb="2">
      <t>ハイザイ</t>
    </rPh>
    <rPh sb="2" eb="4">
      <t>ウンパン</t>
    </rPh>
    <rPh sb="5" eb="7">
      <t>ショブン</t>
    </rPh>
    <phoneticPr fontId="3"/>
  </si>
  <si>
    <t xml:space="preserve">施工延長⑫(大草54号線車道) </t>
    <rPh sb="0" eb="2">
      <t>セコウ</t>
    </rPh>
    <rPh sb="2" eb="4">
      <t>エンチョウ</t>
    </rPh>
    <rPh sb="6" eb="8">
      <t>オオクサ</t>
    </rPh>
    <rPh sb="10" eb="12">
      <t>ゴウセン</t>
    </rPh>
    <rPh sb="12" eb="14">
      <t>シャドウ</t>
    </rPh>
    <phoneticPr fontId="3"/>
  </si>
  <si>
    <t>床掘・残土処分⑫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</si>
  <si>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施工延長⑪(市道大草1号車道)仮設同時施工</t>
    <rPh sb="0" eb="2">
      <t>セコウ</t>
    </rPh>
    <rPh sb="2" eb="4">
      <t>エンチョウ</t>
    </rPh>
    <rPh sb="15" eb="17">
      <t>カセツ</t>
    </rPh>
    <rPh sb="17" eb="19">
      <t>ドウジ</t>
    </rPh>
    <rPh sb="19" eb="21">
      <t>セコウ</t>
    </rPh>
    <phoneticPr fontId="3"/>
  </si>
  <si>
    <t>砂埋め戻し⑫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</si>
  <si>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ｱｽﾌｧﾙﾄ舗装復旧（人力施工）④仮々</t>
    <rPh sb="6" eb="8">
      <t>ホソウ</t>
    </rPh>
    <rPh sb="8" eb="10">
      <t>フッキュウ</t>
    </rPh>
    <rPh sb="17" eb="18">
      <t>カリ</t>
    </rPh>
    <phoneticPr fontId="3"/>
  </si>
  <si>
    <t>ｱｽﾌｧﾙﾄ舗装復旧（機械施工）⑥仮々・本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</si>
  <si>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ｺﾝｸﾘｰﾄ舗装復旧(人力打設)⑦</t>
    <rPh sb="6" eb="8">
      <t>ホソウ</t>
    </rPh>
    <rPh sb="8" eb="10">
      <t>フッキュウ</t>
    </rPh>
    <rPh sb="11" eb="13">
      <t>ジンリキ</t>
    </rPh>
    <rPh sb="13" eb="15">
      <t>ダセツ</t>
    </rPh>
    <phoneticPr fontId="3"/>
  </si>
  <si>
    <t>砂埋め戻し②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</si>
  <si>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砕石埋め戻し②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</si>
  <si>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その他車道施工延長②</t>
    <rPh sb="2" eb="3">
      <t>ホカ</t>
    </rPh>
    <phoneticPr fontId="3"/>
  </si>
  <si>
    <t>宅内給水施工延長(コンクリート舗装)③</t>
    <rPh sb="0" eb="2">
      <t>タクナイ</t>
    </rPh>
    <rPh sb="2" eb="4">
      <t>キュウスイ</t>
    </rPh>
    <rPh sb="4" eb="6">
      <t>セコウ</t>
    </rPh>
    <rPh sb="6" eb="8">
      <t>エンチョウ</t>
    </rPh>
    <rPh sb="15" eb="17">
      <t>ホソウ</t>
    </rPh>
    <phoneticPr fontId="3"/>
  </si>
  <si>
    <t>宅内給水施工延長(舗装無し)④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</si>
  <si>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市道大草１号線給水施工延長①</t>
    <rPh sb="0" eb="2">
      <t>シドウ</t>
    </rPh>
    <rPh sb="2" eb="4">
      <t>オオクサ</t>
    </rPh>
    <rPh sb="5" eb="7">
      <t>ゴウセン</t>
    </rPh>
    <rPh sb="7" eb="9">
      <t>キュウスイ</t>
    </rPh>
    <rPh sb="9" eb="11">
      <t>セコウ</t>
    </rPh>
    <rPh sb="11" eb="13">
      <t>エンチョウ</t>
    </rPh>
    <phoneticPr fontId="3"/>
  </si>
  <si>
    <t>施工延長②(市道大草1号線、54号線)</t>
    <rPh sb="0" eb="2">
      <t>セコウ</t>
    </rPh>
    <rPh sb="2" eb="4">
      <t>エンチョウ</t>
    </rPh>
    <rPh sb="6" eb="8">
      <t>シドウ</t>
    </rPh>
    <rPh sb="8" eb="10">
      <t>オオクサ</t>
    </rPh>
    <rPh sb="11" eb="12">
      <t>ゴウ</t>
    </rPh>
    <rPh sb="12" eb="13">
      <t>セン</t>
    </rPh>
    <rPh sb="16" eb="17">
      <t>ゴウ</t>
    </rPh>
    <rPh sb="17" eb="18">
      <t>セン</t>
    </rPh>
    <phoneticPr fontId="3"/>
  </si>
  <si>
    <t>ｱｽﾌｧﾙﾄ舗装版厚　t=4㎝</t>
    <rPh sb="6" eb="8">
      <t>ホソウ</t>
    </rPh>
    <rPh sb="8" eb="9">
      <t>バン</t>
    </rPh>
    <rPh sb="9" eb="10">
      <t>アツ</t>
    </rPh>
    <phoneticPr fontId="3"/>
  </si>
  <si>
    <t>ｺﾝｸﾘｰﾄ舗装版厚　t=12㎝</t>
    <rPh sb="6" eb="8">
      <t>ホソウ</t>
    </rPh>
    <rPh sb="8" eb="9">
      <t>バン</t>
    </rPh>
    <rPh sb="9" eb="10">
      <t>アツ</t>
    </rPh>
    <phoneticPr fontId="3"/>
  </si>
  <si>
    <t>再生密粒度ｱｽｺﾝ　t=4㎝</t>
    <rPh sb="0" eb="2">
      <t>サイセイ</t>
    </rPh>
    <rPh sb="2" eb="3">
      <t>ミツ</t>
    </rPh>
    <rPh sb="3" eb="5">
      <t>リュウド</t>
    </rPh>
    <phoneticPr fontId="3"/>
  </si>
  <si>
    <t>ｱｽﾌｧﾙﾄ舗装復旧（機械施工）①</t>
    <rPh sb="6" eb="8">
      <t>ホソウ</t>
    </rPh>
    <rPh sb="8" eb="10">
      <t>フッキュウ</t>
    </rPh>
    <phoneticPr fontId="3"/>
  </si>
  <si>
    <t>ｺﾝｸﾘｰﾄ 18-4-40　ｔ=12cm</t>
    <phoneticPr fontId="3"/>
  </si>
  <si>
    <t>舗装版掘削分類③(市道大草1号線車道部)</t>
    <rPh sb="0" eb="2">
      <t>ホソウ</t>
    </rPh>
    <rPh sb="2" eb="3">
      <t>バン</t>
    </rPh>
    <rPh sb="3" eb="5">
      <t>クッサク</t>
    </rPh>
    <rPh sb="5" eb="7">
      <t>ブンルイ</t>
    </rPh>
    <rPh sb="16" eb="19">
      <t>シャドウブ</t>
    </rPh>
    <phoneticPr fontId="3"/>
  </si>
  <si>
    <t>不陸整正</t>
    <rPh sb="0" eb="4">
      <t>フリクセイセイ</t>
    </rPh>
    <phoneticPr fontId="3"/>
  </si>
  <si>
    <t>補足材無</t>
    <rPh sb="0" eb="3">
      <t>ホソクザイ</t>
    </rPh>
    <rPh sb="3" eb="4">
      <t>ナシ</t>
    </rPh>
    <phoneticPr fontId="3"/>
  </si>
  <si>
    <t>ｱｽﾌｧﾙﾄ舗装工（機械施工）①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</si>
  <si>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ｱｽﾌｧﾙﾄ舗装工（機械施工）②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</si>
  <si>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ｱｽﾌｧﾙﾄ舗装工（機械施工）③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</si>
  <si>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M40-0　t=11㎝</t>
    <phoneticPr fontId="3"/>
  </si>
  <si>
    <t>EFフランジ短管</t>
    <rPh sb="6" eb="8">
      <t>タンカン</t>
    </rPh>
    <phoneticPr fontId="3"/>
  </si>
  <si>
    <t>ﾚﾃﾞｭｰｻ</t>
  </si>
  <si>
    <t>JWWA-PWA変換継手</t>
    <phoneticPr fontId="3"/>
  </si>
  <si>
    <t>EFﾚﾃﾞｭｰｻ</t>
    <phoneticPr fontId="2"/>
  </si>
  <si>
    <t>幅(W) =</t>
    <phoneticPr fontId="3"/>
  </si>
  <si>
    <t>舗装版掘削分類①(市道アスファルト舗装)</t>
    <rPh sb="0" eb="2">
      <t>ホソウ</t>
    </rPh>
    <rPh sb="2" eb="3">
      <t>バン</t>
    </rPh>
    <rPh sb="3" eb="5">
      <t>クッサク</t>
    </rPh>
    <rPh sb="5" eb="7">
      <t>ブンルイ</t>
    </rPh>
    <rPh sb="9" eb="11">
      <t>シドウ</t>
    </rPh>
    <rPh sb="17" eb="19">
      <t>ホソウ</t>
    </rPh>
    <phoneticPr fontId="3"/>
  </si>
  <si>
    <t>舗装版掘削分類③(宅地内コンクリート舗装)</t>
    <rPh sb="0" eb="2">
      <t>ホソウ</t>
    </rPh>
    <rPh sb="2" eb="3">
      <t>バン</t>
    </rPh>
    <rPh sb="3" eb="5">
      <t>クッサク</t>
    </rPh>
    <rPh sb="5" eb="7">
      <t>ブンルイ</t>
    </rPh>
    <rPh sb="9" eb="12">
      <t>タクチナイ</t>
    </rPh>
    <rPh sb="18" eb="20">
      <t>ホソウ</t>
    </rPh>
    <phoneticPr fontId="3"/>
  </si>
  <si>
    <t>水道配水用ﾎﾟﾘｴﾁﾚﾝ管φ40</t>
    <rPh sb="0" eb="2">
      <t>スイドウ</t>
    </rPh>
    <rPh sb="2" eb="5">
      <t>ハイスイヨウ</t>
    </rPh>
    <rPh sb="12" eb="13">
      <t>カン</t>
    </rPh>
    <phoneticPr fontId="3"/>
  </si>
  <si>
    <t>ﾌﾟﾚｰﾝｴﾝﾄﾞφ40*3m</t>
    <phoneticPr fontId="3"/>
  </si>
  <si>
    <t>ﾌﾟﾚｰﾝｴﾝﾄﾞφ40*5m</t>
    <phoneticPr fontId="3"/>
  </si>
  <si>
    <t>φ40*20</t>
    <phoneticPr fontId="3"/>
  </si>
  <si>
    <t>φ40（排泥口用）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</si>
  <si>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φ100*600</t>
    <phoneticPr fontId="3"/>
  </si>
  <si>
    <t>止水栓ボックス(FCD製)</t>
    <rPh sb="0" eb="2">
      <t>シスイ</t>
    </rPh>
    <rPh sb="2" eb="3">
      <t>セン</t>
    </rPh>
    <rPh sb="11" eb="12">
      <t>セイ</t>
    </rPh>
    <phoneticPr fontId="3"/>
  </si>
  <si>
    <t xml:space="preserve">φ40 </t>
    <phoneticPr fontId="3"/>
  </si>
  <si>
    <t>両フランジ短管</t>
    <rPh sb="0" eb="1">
      <t>リョウ</t>
    </rPh>
    <rPh sb="5" eb="6">
      <t>タン</t>
    </rPh>
    <rPh sb="6" eb="7">
      <t>カン</t>
    </rPh>
    <phoneticPr fontId="3"/>
  </si>
  <si>
    <t>EFフランジ短管</t>
    <rPh sb="6" eb="7">
      <t>タン</t>
    </rPh>
    <rPh sb="7" eb="8">
      <t>カン</t>
    </rPh>
    <phoneticPr fontId="3"/>
  </si>
  <si>
    <t>ｺﾝｸﾘｰﾄ舗装版厚</t>
    <rPh sb="6" eb="8">
      <t>ホソウ</t>
    </rPh>
    <rPh sb="8" eb="9">
      <t>バン</t>
    </rPh>
    <rPh sb="9" eb="10">
      <t>アツ</t>
    </rPh>
    <phoneticPr fontId="3"/>
  </si>
  <si>
    <t>止水栓ボックス(FCD製)</t>
    <rPh sb="0" eb="2">
      <t>シスイ</t>
    </rPh>
    <rPh sb="2" eb="3">
      <t>セン</t>
    </rPh>
    <phoneticPr fontId="3"/>
  </si>
  <si>
    <t>RC40-0　t=20㎝</t>
    <phoneticPr fontId="3"/>
  </si>
  <si>
    <t>ｺﾝｸﾘｰﾄ舗装復旧(人力打設)②</t>
    <phoneticPr fontId="3"/>
  </si>
  <si>
    <t>M40-0　t=8㎝</t>
    <phoneticPr fontId="3"/>
  </si>
  <si>
    <t>補足材無し</t>
    <rPh sb="0" eb="4">
      <t>ホソクザイナ</t>
    </rPh>
    <phoneticPr fontId="3"/>
  </si>
  <si>
    <t>補足材有り　t=3cm</t>
    <rPh sb="0" eb="3">
      <t>ホソクザイ</t>
    </rPh>
    <rPh sb="3" eb="4">
      <t>ア</t>
    </rPh>
    <phoneticPr fontId="3"/>
  </si>
  <si>
    <t>φ40×φ20</t>
    <phoneticPr fontId="3"/>
  </si>
  <si>
    <t>舗装版掘削分類①(市道アスファルト舗装)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</si>
  <si>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舗装版掘削分類②(市道コンクリート舗装)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</si>
  <si>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伸縮可とう離脱防止継手（異種管用ソケット）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4">
      <t>イシュ</t>
    </rPh>
    <rPh sb="14" eb="15">
      <t>カン</t>
    </rPh>
    <rPh sb="15" eb="16">
      <t>ヨウ</t>
    </rPh>
    <phoneticPr fontId="6"/>
  </si>
  <si>
    <t>P40×V４０</t>
    <phoneticPr fontId="3"/>
  </si>
  <si>
    <t>P40</t>
    <phoneticPr fontId="3"/>
  </si>
  <si>
    <t>V40</t>
    <phoneticPr fontId="3"/>
  </si>
  <si>
    <t>給水工発生土埋め戻し①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</si>
  <si>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サドル分水栓（鋼管用）</t>
    <rPh sb="3" eb="5">
      <t>ブンスイ</t>
    </rPh>
    <rPh sb="5" eb="6">
      <t>セン</t>
    </rPh>
    <rPh sb="7" eb="9">
      <t>コウカン</t>
    </rPh>
    <rPh sb="9" eb="10">
      <t>ヨウ</t>
    </rPh>
    <phoneticPr fontId="3"/>
  </si>
  <si>
    <t>フランジ接合材</t>
    <rPh sb="4" eb="7">
      <t>セツゴウザイ</t>
    </rPh>
    <phoneticPr fontId="3"/>
  </si>
  <si>
    <t>メタルシール仕切り弁（7.5Ｋ）両ポリエチレン挿し口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</si>
  <si>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φ100*450</t>
    <phoneticPr fontId="3"/>
  </si>
  <si>
    <t>給水施工延長①(アスファルト舗装)</t>
    <rPh sb="0" eb="2">
      <t>キュウスイ</t>
    </rPh>
    <rPh sb="2" eb="4">
      <t>セコウ</t>
    </rPh>
    <rPh sb="4" eb="6">
      <t>エンチョウ</t>
    </rPh>
    <phoneticPr fontId="3"/>
  </si>
  <si>
    <t>宅地内給水施工延長②(コンクリート舗装)</t>
    <rPh sb="0" eb="3">
      <t>タクチナイ</t>
    </rPh>
    <rPh sb="3" eb="5">
      <t>キュウスイ</t>
    </rPh>
    <rPh sb="5" eb="7">
      <t>セコウ</t>
    </rPh>
    <rPh sb="7" eb="9">
      <t>エンチョウ</t>
    </rPh>
    <rPh sb="17" eb="19">
      <t>ホソウ</t>
    </rPh>
    <phoneticPr fontId="3"/>
  </si>
  <si>
    <t>給水施工延長⑤(アスファルト舗装)</t>
    <rPh sb="0" eb="2">
      <t>キュウスイ</t>
    </rPh>
    <rPh sb="2" eb="4">
      <t>セコウ</t>
    </rPh>
    <rPh sb="4" eb="6">
      <t>エンチョウ</t>
    </rPh>
    <phoneticPr fontId="3"/>
  </si>
  <si>
    <t>宅地内給水施工延長③(舗装無)</t>
    <rPh sb="0" eb="3">
      <t>タクチナイ</t>
    </rPh>
    <rPh sb="3" eb="5">
      <t>キュウスイ</t>
    </rPh>
    <rPh sb="5" eb="7">
      <t>セコウ</t>
    </rPh>
    <rPh sb="7" eb="9">
      <t>エンチョウ</t>
    </rPh>
    <rPh sb="11" eb="14">
      <t>ホソウナ</t>
    </rPh>
    <phoneticPr fontId="3"/>
  </si>
  <si>
    <t>給水工発生土埋め戻し⑤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</si>
  <si>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舗装版掘削分類②(宅地内コンクリート舗装)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</si>
  <si>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メカベンドPC用</t>
    <rPh sb="7" eb="8">
      <t>ヨウ</t>
    </rPh>
    <phoneticPr fontId="3"/>
  </si>
  <si>
    <t>φ200*45°</t>
    <phoneticPr fontId="3"/>
  </si>
  <si>
    <t>鋼管切断工</t>
    <rPh sb="0" eb="2">
      <t>コウカン</t>
    </rPh>
    <rPh sb="2" eb="4">
      <t>セツダン</t>
    </rPh>
    <rPh sb="4" eb="5">
      <t>コウ</t>
    </rPh>
    <phoneticPr fontId="3"/>
  </si>
  <si>
    <t>下水道同時埋設φ200</t>
    <rPh sb="0" eb="3">
      <t>ゲスイドウ</t>
    </rPh>
    <rPh sb="3" eb="5">
      <t>ドウジ</t>
    </rPh>
    <rPh sb="5" eb="7">
      <t>マイセツ</t>
    </rPh>
    <phoneticPr fontId="3"/>
  </si>
  <si>
    <t>施工延長⑤</t>
    <rPh sb="0" eb="2">
      <t>セコウ</t>
    </rPh>
    <rPh sb="2" eb="4">
      <t>エンチョウ</t>
    </rPh>
    <phoneticPr fontId="3"/>
  </si>
  <si>
    <t>単独施工φ200</t>
    <rPh sb="0" eb="2">
      <t>タンドク</t>
    </rPh>
    <rPh sb="2" eb="4">
      <t>セコウ</t>
    </rPh>
    <phoneticPr fontId="3"/>
  </si>
  <si>
    <t>砂埋め戻し①　下水道同時埋設φ75</t>
    <rPh sb="0" eb="1">
      <t>スナ</t>
    </rPh>
    <rPh sb="1" eb="2">
      <t>ウ</t>
    </rPh>
    <rPh sb="3" eb="4">
      <t>モド</t>
    </rPh>
    <phoneticPr fontId="3"/>
  </si>
  <si>
    <t>砂埋め戻し③　下水道同時埋設φ200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</si>
  <si>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砂埋め戻し④　下水道同時埋設φ75、φ150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</si>
  <si>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下水道同時埋設φ75、φ150</t>
    <rPh sb="0" eb="3">
      <t>ゲスイドウ</t>
    </rPh>
    <rPh sb="3" eb="5">
      <t>ドウジ</t>
    </rPh>
    <rPh sb="5" eb="7">
      <t>マイセツ</t>
    </rPh>
    <phoneticPr fontId="3"/>
  </si>
  <si>
    <t>砕石埋め戻し⑤　単独施工φ75</t>
    <rPh sb="0" eb="2">
      <t>サイセキ</t>
    </rPh>
    <rPh sb="2" eb="3">
      <t>ウ</t>
    </rPh>
    <rPh sb="4" eb="5">
      <t>モド</t>
    </rPh>
    <phoneticPr fontId="3"/>
  </si>
  <si>
    <t>砕石埋め戻し⑥　単独施工φ150</t>
    <rPh sb="0" eb="2">
      <t>サイセキ</t>
    </rPh>
    <rPh sb="2" eb="3">
      <t>ウ</t>
    </rPh>
    <rPh sb="4" eb="5">
      <t>モド</t>
    </rPh>
    <phoneticPr fontId="3"/>
  </si>
  <si>
    <t>砕石埋め戻し⑦　単独施工φ200</t>
    <rPh sb="0" eb="2">
      <t>サイセキ</t>
    </rPh>
    <rPh sb="2" eb="3">
      <t>ウ</t>
    </rPh>
    <rPh sb="4" eb="5">
      <t>モド</t>
    </rPh>
    <phoneticPr fontId="3"/>
  </si>
  <si>
    <t>床版撤去再設置</t>
    <phoneticPr fontId="3"/>
  </si>
  <si>
    <t>空気弁分岐付き水管橋</t>
    <rPh sb="0" eb="6">
      <t>クウキベンブンキツ</t>
    </rPh>
    <rPh sb="7" eb="10">
      <t>スイカンキョウ</t>
    </rPh>
    <phoneticPr fontId="3"/>
  </si>
  <si>
    <t>ステンレス鋼管合計</t>
    <rPh sb="5" eb="6">
      <t>コウ</t>
    </rPh>
    <rPh sb="6" eb="7">
      <t>カン</t>
    </rPh>
    <rPh sb="7" eb="9">
      <t>ゴウケイ</t>
    </rPh>
    <phoneticPr fontId="3"/>
  </si>
  <si>
    <t>80A×6.54m</t>
    <phoneticPr fontId="3"/>
  </si>
  <si>
    <t>150A×6.25m</t>
    <phoneticPr fontId="3"/>
  </si>
  <si>
    <t>ステンレス鋼管150A</t>
    <rPh sb="5" eb="7">
      <t>コウカン</t>
    </rPh>
    <phoneticPr fontId="3"/>
  </si>
  <si>
    <t>ステンレス鋼管80A</t>
    <rPh sb="5" eb="7">
      <t>コウカン</t>
    </rPh>
    <phoneticPr fontId="3"/>
  </si>
  <si>
    <t>令和8年度　　下水道工事に伴う水道管移設耐震化工事(第１工区)　数量計算書</t>
    <rPh sb="0" eb="2">
      <t>レイワ</t>
    </rPh>
    <rPh sb="3" eb="5">
      <t>ネンド</t>
    </rPh>
    <rPh sb="7" eb="10">
      <t>ゲスイドウ</t>
    </rPh>
    <rPh sb="10" eb="12">
      <t>コウジ</t>
    </rPh>
    <rPh sb="13" eb="14">
      <t>トモナ</t>
    </rPh>
    <rPh sb="15" eb="18">
      <t>スイドウカン</t>
    </rPh>
    <rPh sb="18" eb="20">
      <t>イセツ</t>
    </rPh>
    <rPh sb="20" eb="23">
      <t>タイシンカ</t>
    </rPh>
    <rPh sb="23" eb="25">
      <t>コウジ</t>
    </rPh>
    <rPh sb="26" eb="27">
      <t>ダイ</t>
    </rPh>
    <rPh sb="28" eb="30">
      <t>コウク</t>
    </rPh>
    <rPh sb="32" eb="34">
      <t>スウリョウ</t>
    </rPh>
    <rPh sb="34" eb="37">
      <t>ケイサンショ</t>
    </rPh>
    <phoneticPr fontId="3"/>
  </si>
  <si>
    <t>B.P.1～
No.4+5.6
下水同時</t>
    <rPh sb="16" eb="18">
      <t>ゲスイ</t>
    </rPh>
    <rPh sb="18" eb="20">
      <t>ドウジ</t>
    </rPh>
    <phoneticPr fontId="3"/>
  </si>
  <si>
    <t>B.P.2～
No.3+27.2
下水同時</t>
    <rPh sb="17" eb="19">
      <t>ゲスイ</t>
    </rPh>
    <rPh sb="19" eb="21">
      <t>ドウジ</t>
    </rPh>
    <phoneticPr fontId="3"/>
  </si>
  <si>
    <t>B.P.3～
B.P..6+1.8
下水同時</t>
    <phoneticPr fontId="3"/>
  </si>
  <si>
    <t>鋼管メカニカル継手工</t>
    <rPh sb="0" eb="2">
      <t>コウカン</t>
    </rPh>
    <rPh sb="7" eb="8">
      <t>ツギ</t>
    </rPh>
    <rPh sb="8" eb="9">
      <t>テ</t>
    </rPh>
    <rPh sb="9" eb="10">
      <t>コウ</t>
    </rPh>
    <phoneticPr fontId="3"/>
  </si>
  <si>
    <t>青：4、茶：1</t>
    <rPh sb="4" eb="5">
      <t>チャ</t>
    </rPh>
    <phoneticPr fontId="3"/>
  </si>
  <si>
    <t>耐震継手（分止水栓用ソケット）</t>
    <rPh sb="0" eb="2">
      <t>タイシン</t>
    </rPh>
    <rPh sb="2" eb="3">
      <t>ツギ</t>
    </rPh>
    <rPh sb="3" eb="4">
      <t>テ</t>
    </rPh>
    <rPh sb="5" eb="6">
      <t>ブン</t>
    </rPh>
    <rPh sb="6" eb="9">
      <t>シスイセン</t>
    </rPh>
    <rPh sb="9" eb="10">
      <t>ヨウ</t>
    </rPh>
    <phoneticPr fontId="6"/>
  </si>
  <si>
    <t>耐震継手（分止水栓用ソケット）</t>
    <rPh sb="0" eb="2">
      <t>タイシン</t>
    </rPh>
    <rPh sb="2" eb="4">
      <t>ツギテ</t>
    </rPh>
    <rPh sb="5" eb="6">
      <t>ブン</t>
    </rPh>
    <rPh sb="6" eb="9">
      <t>シスイセン</t>
    </rPh>
    <rPh sb="9" eb="10">
      <t>ヨウ</t>
    </rPh>
    <phoneticPr fontId="6"/>
  </si>
  <si>
    <t>耐震継手（ソケット）</t>
    <rPh sb="0" eb="2">
      <t>タイシン</t>
    </rPh>
    <rPh sb="2" eb="4">
      <t>ツギテ</t>
    </rPh>
    <phoneticPr fontId="6"/>
  </si>
  <si>
    <t>耐震継手（エルボ）</t>
    <rPh sb="0" eb="2">
      <t>タイシン</t>
    </rPh>
    <rPh sb="2" eb="4">
      <t>ツギテ</t>
    </rPh>
    <phoneticPr fontId="6"/>
  </si>
  <si>
    <t>耐震継手（異種管ソケット）</t>
    <rPh sb="0" eb="2">
      <t>タイシン</t>
    </rPh>
    <rPh sb="2" eb="4">
      <t>ツギテ</t>
    </rPh>
    <rPh sb="5" eb="7">
      <t>イシュ</t>
    </rPh>
    <rPh sb="7" eb="8">
      <t>カン</t>
    </rPh>
    <phoneticPr fontId="6"/>
  </si>
  <si>
    <t>単独施工φ50</t>
    <rPh sb="0" eb="2">
      <t>タンドク</t>
    </rPh>
    <rPh sb="2" eb="4">
      <t>セコウ</t>
    </rPh>
    <phoneticPr fontId="3"/>
  </si>
  <si>
    <t>単独施工φ75(舗装無)</t>
    <rPh sb="0" eb="2">
      <t>タンドク</t>
    </rPh>
    <rPh sb="2" eb="4">
      <t>セコウ</t>
    </rPh>
    <rPh sb="8" eb="11">
      <t>ホソウナ</t>
    </rPh>
    <phoneticPr fontId="3"/>
  </si>
  <si>
    <t>床掘・残土処分⑦　単独施工φ75(舗装無)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</si>
  <si>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砂埋め戻し②　下水道同時埋設φ200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</si>
  <si>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砂埋め戻し⑦　単独施工φ75(舗装無)</t>
    <rPh sb="0" eb="2">
      <t>スナウ</t>
    </rPh>
    <rPh sb="3" eb="4">
      <t>モド</t>
    </rPh>
    <rPh sb="7" eb="9">
      <t>タンドク</t>
    </rPh>
    <rPh sb="9" eb="11">
      <t>セコウ</t>
    </rPh>
    <phoneticPr fontId="3"/>
  </si>
  <si>
    <t>発生土埋め戻し⑦　単独施工φ75(舗装無)</t>
    <rPh sb="0" eb="3">
      <t>ハッセイド</t>
    </rPh>
    <rPh sb="3" eb="4">
      <t>ウ</t>
    </rPh>
    <rPh sb="5" eb="6">
      <t>モド</t>
    </rPh>
    <phoneticPr fontId="3"/>
  </si>
  <si>
    <t>給水施工延長④(下水同時施工)</t>
    <rPh sb="0" eb="2">
      <t>キュウスイ</t>
    </rPh>
    <rPh sb="2" eb="4">
      <t>セコウ</t>
    </rPh>
    <rPh sb="4" eb="6">
      <t>エンチョウ</t>
    </rPh>
    <rPh sb="8" eb="14">
      <t>ゲスイドウジセコウ</t>
    </rPh>
    <phoneticPr fontId="3"/>
  </si>
  <si>
    <t>給水管保温材</t>
    <rPh sb="0" eb="3">
      <t>キュウスイカン</t>
    </rPh>
    <rPh sb="3" eb="6">
      <t>ホオンザイ</t>
    </rPh>
    <phoneticPr fontId="3"/>
  </si>
  <si>
    <t>保温工</t>
    <rPh sb="0" eb="3">
      <t>ホオンコウ</t>
    </rPh>
    <phoneticPr fontId="3"/>
  </si>
  <si>
    <t>分水栓建込み工（ﾎﾟﾘｴﾁﾚﾝ管）</t>
    <rPh sb="0" eb="2">
      <t>ボウゴ</t>
    </rPh>
    <phoneticPr fontId="3"/>
  </si>
  <si>
    <t>防護ｺﾝｸﾘｰﾄ</t>
    <rPh sb="0" eb="2">
      <t>ボウゴ</t>
    </rPh>
    <phoneticPr fontId="3"/>
  </si>
  <si>
    <t>人</t>
    <rPh sb="0" eb="1">
      <t>ニン</t>
    </rPh>
    <phoneticPr fontId="3"/>
  </si>
  <si>
    <t>ｍ３</t>
    <phoneticPr fontId="3"/>
  </si>
  <si>
    <t>床掘・残土処分③　単独施工φ50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</si>
  <si>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床掘・残土処分④　単独施工φ75</t>
    <phoneticPr fontId="3"/>
  </si>
  <si>
    <t>床掘・残土処分⑤　単独施工φ200</t>
    <phoneticPr fontId="3"/>
  </si>
  <si>
    <t>砂埋め戻し③　単独施工φ50</t>
    <rPh sb="0" eb="1">
      <t>スナ</t>
    </rPh>
    <rPh sb="1" eb="2">
      <t>ウ</t>
    </rPh>
    <rPh sb="3" eb="4">
      <t>モド</t>
    </rPh>
    <phoneticPr fontId="3"/>
  </si>
  <si>
    <t>砂埋め戻し④　単独施工φ75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</si>
  <si>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砂埋め戻し⑤　単独施工φ200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</si>
  <si>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発生土埋め戻し③　単独施工φ50</t>
    <rPh sb="0" eb="3">
      <t>ハッセイド</t>
    </rPh>
    <rPh sb="3" eb="4">
      <t>ウ</t>
    </rPh>
    <rPh sb="5" eb="6">
      <t>モド</t>
    </rPh>
    <phoneticPr fontId="3"/>
  </si>
  <si>
    <t>発生土埋め戻し④　単独施工φ75</t>
    <rPh sb="0" eb="3">
      <t>ハッセイド</t>
    </rPh>
    <rPh sb="3" eb="4">
      <t>ウ</t>
    </rPh>
    <rPh sb="5" eb="6">
      <t>モド</t>
    </rPh>
    <phoneticPr fontId="3"/>
  </si>
  <si>
    <t>発生土埋め戻し⑤　単独施工φ200</t>
    <rPh sb="0" eb="3">
      <t>ハッセイド</t>
    </rPh>
    <rPh sb="3" eb="4">
      <t>ウ</t>
    </rPh>
    <rPh sb="5" eb="6">
      <t>モド</t>
    </rPh>
    <phoneticPr fontId="3"/>
  </si>
  <si>
    <t>舗装復旧</t>
    <rPh sb="0" eb="4">
      <t>ホソウフッキュウ</t>
    </rPh>
    <phoneticPr fontId="3"/>
  </si>
  <si>
    <t>不断水分岐ﾊﾞﾙﾌﾞ（ｿﾌﾄｼｰﾙ付）鋼管用ﾒｸﾗ込</t>
    <rPh sb="0" eb="2">
      <t>フダン</t>
    </rPh>
    <rPh sb="2" eb="3">
      <t>スイ</t>
    </rPh>
    <rPh sb="3" eb="5">
      <t>ブンキ</t>
    </rPh>
    <rPh sb="17" eb="18">
      <t>ツキ</t>
    </rPh>
    <rPh sb="19" eb="20">
      <t>ハガネ</t>
    </rPh>
    <rPh sb="20" eb="21">
      <t>カン</t>
    </rPh>
    <rPh sb="21" eb="22">
      <t>ヨウ</t>
    </rPh>
    <rPh sb="25" eb="26">
      <t>コ</t>
    </rPh>
    <phoneticPr fontId="3"/>
  </si>
  <si>
    <t>不断水連絡工（鋼管用）</t>
    <rPh sb="0" eb="2">
      <t>フダン</t>
    </rPh>
    <rPh sb="2" eb="3">
      <t>スイ</t>
    </rPh>
    <rPh sb="3" eb="5">
      <t>レンラク</t>
    </rPh>
    <rPh sb="5" eb="6">
      <t>コウ</t>
    </rPh>
    <rPh sb="7" eb="8">
      <t>ハガネ</t>
    </rPh>
    <rPh sb="8" eb="9">
      <t>カン</t>
    </rPh>
    <rPh sb="9" eb="10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</si>
</sst>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00"/>
    <numFmt numFmtId="178" formatCode="0.00000_ "/>
    <numFmt numFmtId="179" formatCode="0.000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7DE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5" borderId="1" xfId="0" applyFont="1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0" fillId="5" borderId="1" xfId="0" applyFill="1" applyBorder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2" borderId="1" xfId="0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vertical="center" shrinkToFit="1"/>
    </xf>
    <xf numFmtId="0" fontId="7" fillId="3" borderId="1" xfId="0" applyFont="1" applyFill="1" applyBorder="1" applyAlignment="1" applyProtection="1">
      <alignment vertical="center" shrinkToFit="1"/>
    </xf>
    <xf numFmtId="0" fontId="8" fillId="3" borderId="1" xfId="0" applyFont="1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  <protection locked="0"/>
    </xf>
    <xf numFmtId="2" fontId="0" fillId="2" borderId="1" xfId="0" applyNumberFormat="1" applyFill="1" applyBorder="1" applyAlignment="1" applyProtection="1">
      <alignment vertical="center" shrinkToFit="1"/>
    </xf>
    <xf numFmtId="2" fontId="0" fillId="0" borderId="1" xfId="0" applyNumberFormat="1" applyFill="1" applyBorder="1" applyAlignment="1" applyProtection="1">
      <alignment vertical="center" shrinkToFit="1"/>
    </xf>
    <xf numFmtId="40" fontId="0" fillId="4" borderId="1" xfId="1" applyNumberFormat="1" applyFon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2" fontId="0" fillId="6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 shrinkToFit="1"/>
    </xf>
    <xf numFmtId="177" fontId="0" fillId="0" borderId="1" xfId="0" applyNumberFormat="1" applyBorder="1" applyAlignment="1" applyProtection="1">
      <alignment vertical="center" shrinkToFit="1"/>
    </xf>
    <xf numFmtId="40" fontId="0" fillId="6" borderId="1" xfId="1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9" fontId="0" fillId="0" borderId="1" xfId="4" applyFont="1" applyBorder="1" applyAlignment="1" applyProtection="1">
      <alignment vertical="center" shrinkToFit="1"/>
      <protection locked="0"/>
    </xf>
    <xf numFmtId="177" fontId="0" fillId="0" borderId="0" xfId="0" applyNumberFormat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horizontal="left" vertical="center" shrinkToFit="1"/>
    </xf>
    <xf numFmtId="40" fontId="0" fillId="0" borderId="1" xfId="1" applyNumberFormat="1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wrapText="1" shrinkToFit="1"/>
    </xf>
    <xf numFmtId="0" fontId="5" fillId="0" borderId="4" xfId="0" applyFont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</xf>
    <xf numFmtId="0" fontId="13" fillId="5" borderId="1" xfId="0" applyFont="1" applyFill="1" applyBorder="1" applyAlignment="1" applyProtection="1">
      <alignment vertical="center" shrinkToFit="1"/>
    </xf>
    <xf numFmtId="0" fontId="13" fillId="3" borderId="1" xfId="0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2" fontId="13" fillId="4" borderId="1" xfId="0" applyNumberFormat="1" applyFont="1" applyFill="1" applyBorder="1" applyAlignment="1" applyProtection="1">
      <alignment vertical="center" shrinkToFit="1"/>
    </xf>
    <xf numFmtId="40" fontId="13" fillId="0" borderId="1" xfId="1" applyNumberFormat="1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</xf>
    <xf numFmtId="40" fontId="13" fillId="4" borderId="1" xfId="1" applyNumberFormat="1" applyFont="1" applyFill="1" applyBorder="1" applyAlignment="1" applyProtection="1">
      <alignment vertical="center" shrinkToFit="1"/>
    </xf>
    <xf numFmtId="1" fontId="13" fillId="4" borderId="1" xfId="0" applyNumberFormat="1" applyFont="1" applyFill="1" applyBorder="1" applyAlignment="1" applyProtection="1">
      <alignment vertical="center" shrinkToFit="1"/>
    </xf>
    <xf numFmtId="1" fontId="13" fillId="0" borderId="1" xfId="1" applyNumberFormat="1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  <protection locked="0"/>
    </xf>
    <xf numFmtId="2" fontId="13" fillId="4" borderId="1" xfId="0" applyNumberFormat="1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Fill="1" applyBorder="1" applyAlignment="1" applyProtection="1">
      <alignment vertical="center" shrinkToFit="1"/>
      <protection locked="0"/>
    </xf>
    <xf numFmtId="178" fontId="13" fillId="4" borderId="1" xfId="0" applyNumberFormat="1" applyFont="1" applyFill="1" applyBorder="1" applyAlignment="1" applyProtection="1">
      <alignment vertical="center" shrinkToFit="1"/>
    </xf>
    <xf numFmtId="178" fontId="0" fillId="4" borderId="1" xfId="0" applyNumberFormat="1" applyFill="1" applyBorder="1" applyAlignment="1" applyProtection="1">
      <alignment horizontal="right" vertical="center" shrinkToFit="1"/>
    </xf>
    <xf numFmtId="2" fontId="13" fillId="6" borderId="1" xfId="0" applyNumberFormat="1" applyFont="1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  <protection locked="0"/>
    </xf>
    <xf numFmtId="0" fontId="8" fillId="7" borderId="1" xfId="0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vertical="center" shrinkToFit="1"/>
    </xf>
    <xf numFmtId="176" fontId="10" fillId="7" borderId="1" xfId="2" applyNumberFormat="1" applyFill="1" applyBorder="1" applyProtection="1">
      <alignment vertical="center"/>
    </xf>
    <xf numFmtId="0" fontId="0" fillId="7" borderId="1" xfId="0" applyFill="1" applyBorder="1" applyAlignment="1" applyProtection="1">
      <alignment horizontal="right" vertical="center" shrinkToFit="1"/>
    </xf>
    <xf numFmtId="2" fontId="0" fillId="7" borderId="1" xfId="0" applyNumberFormat="1" applyFill="1" applyBorder="1" applyAlignment="1" applyProtection="1">
      <alignment vertical="center" shrinkToFit="1"/>
    </xf>
    <xf numFmtId="0" fontId="0" fillId="7" borderId="1" xfId="0" applyFill="1" applyBorder="1" applyAlignment="1" applyProtection="1">
      <alignment vertical="center" shrinkToFit="1"/>
    </xf>
    <xf numFmtId="177" fontId="0" fillId="7" borderId="1" xfId="0" applyNumberForma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horizontal="right" vertical="center" shrinkToFit="1"/>
    </xf>
    <xf numFmtId="0" fontId="10" fillId="7" borderId="1" xfId="2" applyFill="1" applyBorder="1" applyAlignment="1">
      <alignment horizontal="center" vertical="center"/>
    </xf>
    <xf numFmtId="0" fontId="10" fillId="7" borderId="1" xfId="2" applyFill="1" applyBorder="1">
      <alignment vertical="center"/>
    </xf>
    <xf numFmtId="0" fontId="10" fillId="7" borderId="1" xfId="2" applyFont="1" applyFill="1" applyBorder="1">
      <alignment vertical="center"/>
    </xf>
    <xf numFmtId="0" fontId="12" fillId="7" borderId="1" xfId="2" applyFont="1" applyFill="1" applyBorder="1">
      <alignment vertical="center"/>
    </xf>
    <xf numFmtId="40" fontId="13" fillId="7" borderId="1" xfId="1" applyNumberFormat="1" applyFont="1" applyFill="1" applyBorder="1" applyAlignment="1" applyProtection="1">
      <alignment vertical="center" shrinkToFit="1"/>
    </xf>
    <xf numFmtId="0" fontId="0" fillId="7" borderId="1" xfId="0" quotePrefix="1" applyFill="1" applyBorder="1" applyAlignment="1" applyProtection="1">
      <alignment horizontal="right" vertical="center" shrinkToFit="1"/>
    </xf>
    <xf numFmtId="0" fontId="13" fillId="8" borderId="1" xfId="0" applyFont="1" applyFill="1" applyBorder="1" applyAlignment="1" applyProtection="1">
      <alignment vertical="center" shrinkToFit="1"/>
    </xf>
    <xf numFmtId="0" fontId="15" fillId="7" borderId="1" xfId="0" applyFont="1" applyFill="1" applyBorder="1" applyAlignment="1" applyProtection="1">
      <alignment vertical="center" shrinkToFit="1"/>
    </xf>
    <xf numFmtId="0" fontId="16" fillId="7" borderId="1" xfId="0" applyFont="1" applyFill="1" applyBorder="1" applyAlignment="1" applyProtection="1">
      <alignment horizontal="center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178" fontId="13" fillId="4" borderId="1" xfId="0" applyNumberFormat="1" applyFont="1" applyFill="1" applyBorder="1" applyAlignment="1" applyProtection="1">
      <alignment horizontal="right" vertical="center" shrinkToFit="1"/>
    </xf>
    <xf numFmtId="179" fontId="13" fillId="4" borderId="1" xfId="0" applyNumberFormat="1" applyFont="1" applyFill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9" borderId="1" xfId="0" applyFill="1" applyBorder="1" applyAlignment="1" applyProtection="1">
      <alignment vertical="center" shrinkToFit="1"/>
      <protection locked="0"/>
    </xf>
    <xf numFmtId="9" fontId="0" fillId="9" borderId="1" xfId="4" applyFont="1" applyFill="1" applyBorder="1" applyAlignment="1" applyProtection="1">
      <alignment vertical="center" shrinkToFit="1"/>
      <protection locked="0"/>
    </xf>
    <xf numFmtId="0" fontId="0" fillId="9" borderId="1" xfId="4" applyNumberFormat="1" applyFont="1" applyFill="1" applyBorder="1" applyAlignment="1" applyProtection="1">
      <alignment vertical="center" shrinkToFit="1"/>
      <protection locked="0"/>
    </xf>
    <xf numFmtId="2" fontId="0" fillId="9" borderId="1" xfId="0" applyNumberFormat="1" applyFill="1" applyBorder="1" applyAlignment="1" applyProtection="1">
      <alignment vertical="center" shrinkToFit="1"/>
    </xf>
    <xf numFmtId="0" fontId="12" fillId="7" borderId="1" xfId="2" applyFont="1" applyFill="1" applyBorder="1" applyAlignment="1" applyProtection="1">
      <alignment vertical="center" shrinkToFit="1"/>
    </xf>
    <xf numFmtId="176" fontId="12" fillId="7" borderId="1" xfId="2" applyNumberFormat="1" applyFont="1" applyFill="1" applyBorder="1" applyProtection="1">
      <alignment vertical="center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2" fontId="0" fillId="0" borderId="1" xfId="0" applyNumberFormat="1" applyFill="1" applyBorder="1" applyAlignment="1" applyProtection="1">
      <alignment vertical="center" shrinkToFit="1"/>
      <protection locked="0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vertical="center" shrinkToFit="1"/>
      <protection locked="0"/>
    </xf>
    <xf numFmtId="176" fontId="10" fillId="7" borderId="1" xfId="2" applyNumberFormat="1" applyFont="1" applyFill="1" applyBorder="1" applyProtection="1">
      <alignment vertical="center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7" borderId="2" xfId="0" applyFill="1" applyBorder="1" applyAlignment="1" applyProtection="1">
      <alignment horizontal="center" vertical="center" shrinkToFit="1"/>
    </xf>
    <xf numFmtId="0" fontId="0" fillId="7" borderId="3" xfId="0" applyFill="1" applyBorder="1" applyAlignment="1" applyProtection="1">
      <alignment horizontal="center" vertical="center" shrinkToFit="1"/>
    </xf>
    <xf numFmtId="0" fontId="0" fillId="7" borderId="4" xfId="0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9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7" borderId="1" xfId="0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7" fillId="7" borderId="5" xfId="0" applyFont="1" applyFill="1" applyBorder="1" applyAlignment="1" applyProtection="1">
      <alignment horizontal="left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FFFF66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141"/>
  <sheetViews>
    <sheetView tabSelected="1" view="pageBreakPreview" topLeftCell="A1096" zoomScaleNormal="100" zoomScaleSheetLayoutView="100" workbookViewId="0">
      <selection activeCell="A1141" sqref="A1138:XFD1141"/>
    </sheetView>
  </sheetViews>
  <sheetFormatPr defaultColWidth="8.75" defaultRowHeight="13.5" x14ac:dyDescent="0.15"/>
  <cols>
    <col min="1" max="1" width="3.375" style="4" customWidth="1"/>
    <col min="2" max="2" width="38.875" style="18" bestFit="1" customWidth="1"/>
    <col min="3" max="3" width="26.25" style="18" customWidth="1"/>
    <col min="4" max="4" width="6.375" style="19" customWidth="1"/>
    <col min="5" max="5" width="8.75" style="4"/>
    <col min="6" max="11" width="8.625" style="4" customWidth="1"/>
    <col min="12" max="12" width="8.625" style="4" hidden="1" customWidth="1"/>
    <col min="13" max="13" width="2.625" style="4" customWidth="1"/>
    <col min="14" max="14" width="11.375" style="4" customWidth="1"/>
    <col min="15" max="15" width="5.625" style="4" customWidth="1"/>
    <col min="16" max="16384" width="8.75" style="4"/>
  </cols>
  <sheetData>
    <row r="1" spans="2:12" ht="26.65" customHeight="1" x14ac:dyDescent="0.15">
      <c r="B1" s="142" t="s">
        <v>704</v>
      </c>
      <c r="C1" s="143"/>
      <c r="D1" s="143"/>
      <c r="E1" s="143"/>
      <c r="F1" s="143"/>
      <c r="G1" s="143"/>
      <c r="H1" s="143"/>
      <c r="I1" s="143"/>
      <c r="J1" s="143"/>
      <c r="K1" s="144"/>
      <c r="L1" s="45"/>
    </row>
    <row r="2" spans="2:12" x14ac:dyDescent="0.15">
      <c r="B2" s="40"/>
      <c r="C2" s="40"/>
      <c r="D2" s="41"/>
      <c r="E2" s="9"/>
      <c r="F2" s="9"/>
      <c r="G2" s="9"/>
      <c r="H2" s="9"/>
      <c r="I2" s="9"/>
      <c r="J2" s="9"/>
      <c r="K2" s="9"/>
      <c r="L2" s="9"/>
    </row>
    <row r="3" spans="2:12" x14ac:dyDescent="0.15">
      <c r="B3" s="145" t="s">
        <v>0</v>
      </c>
      <c r="C3" s="146" t="s">
        <v>1</v>
      </c>
      <c r="D3" s="147" t="s">
        <v>2</v>
      </c>
      <c r="E3" s="148" t="s">
        <v>3</v>
      </c>
      <c r="F3" s="148" t="s">
        <v>4</v>
      </c>
      <c r="G3" s="148"/>
      <c r="H3" s="148"/>
      <c r="I3" s="148"/>
      <c r="J3" s="148"/>
      <c r="K3" s="148"/>
      <c r="L3" s="39"/>
    </row>
    <row r="4" spans="2:12" ht="43.5" customHeight="1" x14ac:dyDescent="0.15">
      <c r="B4" s="145"/>
      <c r="C4" s="146"/>
      <c r="D4" s="147"/>
      <c r="E4" s="148"/>
      <c r="F4" s="32" t="s">
        <v>705</v>
      </c>
      <c r="G4" s="32" t="s">
        <v>706</v>
      </c>
      <c r="H4" s="32" t="s">
        <v>707</v>
      </c>
      <c r="I4" s="32" t="s">
        <v>737</v>
      </c>
      <c r="J4" s="32"/>
      <c r="K4" s="32"/>
      <c r="L4" s="32" t="s">
        <v>440</v>
      </c>
    </row>
    <row r="5" spans="2:12" x14ac:dyDescent="0.15">
      <c r="B5" s="145"/>
      <c r="C5" s="146"/>
      <c r="D5" s="147"/>
      <c r="E5" s="148"/>
      <c r="F5" s="2" t="s">
        <v>245</v>
      </c>
      <c r="G5" s="2" t="s">
        <v>242</v>
      </c>
      <c r="H5" s="2" t="s">
        <v>242</v>
      </c>
      <c r="I5" s="2"/>
      <c r="J5" s="2"/>
      <c r="K5" s="2"/>
      <c r="L5" s="2"/>
    </row>
    <row r="6" spans="2:12" x14ac:dyDescent="0.15">
      <c r="B6" s="5" t="s">
        <v>5</v>
      </c>
      <c r="C6" s="5"/>
      <c r="D6" s="6"/>
      <c r="E6" s="7"/>
      <c r="F6" s="7"/>
      <c r="G6" s="7"/>
      <c r="H6" s="7"/>
      <c r="I6" s="7"/>
      <c r="J6" s="7"/>
      <c r="K6" s="7"/>
      <c r="L6" s="7"/>
    </row>
    <row r="7" spans="2:12" hidden="1" x14ac:dyDescent="0.15">
      <c r="B7" s="87" t="s">
        <v>6</v>
      </c>
      <c r="C7" s="87" t="s">
        <v>7</v>
      </c>
      <c r="D7" s="88" t="s">
        <v>8</v>
      </c>
      <c r="E7" s="8">
        <f>SUM(F7:L7)</f>
        <v>0</v>
      </c>
      <c r="F7" s="1"/>
      <c r="G7" s="1"/>
      <c r="H7" s="1"/>
      <c r="I7" s="1"/>
      <c r="J7" s="1"/>
      <c r="K7" s="1"/>
      <c r="L7" s="1"/>
    </row>
    <row r="8" spans="2:12" hidden="1" x14ac:dyDescent="0.15">
      <c r="B8" s="87" t="s">
        <v>6</v>
      </c>
      <c r="C8" s="87" t="s">
        <v>9</v>
      </c>
      <c r="D8" s="88" t="s">
        <v>8</v>
      </c>
      <c r="E8" s="8">
        <f t="shared" ref="E8:E21" si="0">SUM(F8:L8)</f>
        <v>0</v>
      </c>
      <c r="F8" s="1"/>
      <c r="G8" s="1"/>
      <c r="H8" s="1"/>
      <c r="I8" s="1"/>
      <c r="J8" s="1"/>
      <c r="K8" s="1"/>
      <c r="L8" s="1"/>
    </row>
    <row r="9" spans="2:12" hidden="1" x14ac:dyDescent="0.15">
      <c r="B9" s="87" t="s">
        <v>6</v>
      </c>
      <c r="C9" s="87" t="s">
        <v>10</v>
      </c>
      <c r="D9" s="88" t="s">
        <v>8</v>
      </c>
      <c r="E9" s="8">
        <f t="shared" si="0"/>
        <v>0</v>
      </c>
      <c r="F9" s="1"/>
      <c r="G9" s="1"/>
      <c r="H9" s="1"/>
      <c r="I9" s="1"/>
      <c r="J9" s="1"/>
      <c r="K9" s="1"/>
      <c r="L9" s="1"/>
    </row>
    <row r="10" spans="2:12" hidden="1" x14ac:dyDescent="0.15">
      <c r="B10" s="87" t="s">
        <v>6</v>
      </c>
      <c r="C10" s="87" t="s">
        <v>11</v>
      </c>
      <c r="D10" s="88" t="s">
        <v>8</v>
      </c>
      <c r="E10" s="8">
        <f t="shared" si="0"/>
        <v>0</v>
      </c>
      <c r="F10" s="1"/>
      <c r="G10" s="1"/>
      <c r="H10" s="1"/>
      <c r="I10" s="1"/>
      <c r="J10" s="1"/>
      <c r="K10" s="1"/>
      <c r="L10" s="1"/>
    </row>
    <row r="11" spans="2:12" hidden="1" x14ac:dyDescent="0.15">
      <c r="B11" s="87" t="s">
        <v>6</v>
      </c>
      <c r="C11" s="87" t="s">
        <v>12</v>
      </c>
      <c r="D11" s="88" t="s">
        <v>8</v>
      </c>
      <c r="E11" s="8">
        <f t="shared" si="0"/>
        <v>0</v>
      </c>
      <c r="F11" s="1"/>
      <c r="G11" s="1"/>
      <c r="H11" s="1"/>
      <c r="I11" s="1"/>
      <c r="J11" s="1"/>
      <c r="K11" s="1"/>
      <c r="L11" s="1"/>
    </row>
    <row r="12" spans="2:12" hidden="1" x14ac:dyDescent="0.15">
      <c r="B12" s="87" t="s">
        <v>6</v>
      </c>
      <c r="C12" s="87" t="s">
        <v>442</v>
      </c>
      <c r="D12" s="88" t="s">
        <v>8</v>
      </c>
      <c r="E12" s="8">
        <f t="shared" si="0"/>
        <v>0</v>
      </c>
      <c r="F12" s="24">
        <f t="shared" ref="F12:K12" si="1">SUM(F7:F11)</f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/>
    </row>
    <row r="13" spans="2:12" hidden="1" x14ac:dyDescent="0.15">
      <c r="B13" s="133" t="s">
        <v>6</v>
      </c>
      <c r="C13" s="133" t="s">
        <v>703</v>
      </c>
      <c r="D13" s="134" t="s">
        <v>8</v>
      </c>
      <c r="E13" s="8">
        <f>SUM(F13:L13)</f>
        <v>0</v>
      </c>
      <c r="F13" s="20"/>
      <c r="G13" s="20"/>
      <c r="H13" s="110"/>
      <c r="I13" s="20"/>
      <c r="J13" s="20"/>
      <c r="K13" s="20"/>
      <c r="L13" s="24"/>
    </row>
    <row r="14" spans="2:12" hidden="1" x14ac:dyDescent="0.15">
      <c r="B14" s="133" t="s">
        <v>6</v>
      </c>
      <c r="C14" s="133" t="s">
        <v>702</v>
      </c>
      <c r="D14" s="134" t="s">
        <v>8</v>
      </c>
      <c r="E14" s="8">
        <f>SUM(F14:L14)</f>
        <v>0</v>
      </c>
      <c r="F14" s="20"/>
      <c r="G14" s="110"/>
      <c r="H14" s="20"/>
      <c r="I14" s="20"/>
      <c r="J14" s="20"/>
      <c r="K14" s="20"/>
      <c r="L14" s="24"/>
    </row>
    <row r="15" spans="2:12" hidden="1" x14ac:dyDescent="0.15">
      <c r="B15" s="133" t="s">
        <v>6</v>
      </c>
      <c r="C15" s="133" t="s">
        <v>699</v>
      </c>
      <c r="D15" s="134" t="s">
        <v>8</v>
      </c>
      <c r="E15" s="8">
        <f>SUM(F15:K15)</f>
        <v>0</v>
      </c>
      <c r="F15" s="35">
        <f>F13+F14</f>
        <v>0</v>
      </c>
      <c r="G15" s="35">
        <f>G13+G14</f>
        <v>0</v>
      </c>
      <c r="H15" s="35">
        <f t="shared" ref="H15:K15" si="2">H13+H14</f>
        <v>0</v>
      </c>
      <c r="I15" s="35">
        <f t="shared" si="2"/>
        <v>0</v>
      </c>
      <c r="J15" s="35">
        <f t="shared" si="2"/>
        <v>0</v>
      </c>
      <c r="K15" s="35">
        <f t="shared" si="2"/>
        <v>0</v>
      </c>
      <c r="L15" s="24"/>
    </row>
    <row r="16" spans="2:12" hidden="1" x14ac:dyDescent="0.15">
      <c r="B16" s="100" t="s">
        <v>6</v>
      </c>
      <c r="C16" s="100" t="s">
        <v>649</v>
      </c>
      <c r="D16" s="101" t="s">
        <v>8</v>
      </c>
      <c r="E16" s="8">
        <f>SUM(F16:L16)</f>
        <v>0</v>
      </c>
      <c r="F16" s="20"/>
      <c r="G16" s="20"/>
      <c r="H16" s="110"/>
      <c r="I16" s="110"/>
      <c r="J16" s="20"/>
      <c r="K16" s="20"/>
      <c r="L16" s="24"/>
    </row>
    <row r="17" spans="2:12" x14ac:dyDescent="0.15">
      <c r="B17" s="87" t="s">
        <v>6</v>
      </c>
      <c r="C17" s="87" t="s">
        <v>13</v>
      </c>
      <c r="D17" s="88" t="s">
        <v>8</v>
      </c>
      <c r="E17" s="8">
        <f t="shared" si="0"/>
        <v>2</v>
      </c>
      <c r="F17" s="51"/>
      <c r="G17" s="51"/>
      <c r="H17" s="36">
        <v>2</v>
      </c>
      <c r="I17" s="36"/>
      <c r="J17" s="36"/>
      <c r="K17" s="36"/>
      <c r="L17" s="1"/>
    </row>
    <row r="18" spans="2:12" x14ac:dyDescent="0.15">
      <c r="B18" s="87" t="s">
        <v>6</v>
      </c>
      <c r="C18" s="87" t="s">
        <v>14</v>
      </c>
      <c r="D18" s="88" t="s">
        <v>8</v>
      </c>
      <c r="E18" s="8">
        <f t="shared" si="0"/>
        <v>302.5</v>
      </c>
      <c r="F18" s="51"/>
      <c r="G18" s="51">
        <v>120.7</v>
      </c>
      <c r="H18" s="36">
        <v>181.8</v>
      </c>
      <c r="I18" s="36"/>
      <c r="J18" s="36"/>
      <c r="K18" s="36"/>
      <c r="L18" s="1"/>
    </row>
    <row r="19" spans="2:12" hidden="1" x14ac:dyDescent="0.15">
      <c r="B19" s="87" t="s">
        <v>6</v>
      </c>
      <c r="C19" s="87" t="s">
        <v>15</v>
      </c>
      <c r="D19" s="88" t="s">
        <v>8</v>
      </c>
      <c r="E19" s="8">
        <f t="shared" si="0"/>
        <v>0</v>
      </c>
      <c r="F19" s="51"/>
      <c r="G19" s="51"/>
      <c r="H19" s="51"/>
      <c r="I19" s="36"/>
      <c r="J19" s="36"/>
      <c r="K19" s="36"/>
      <c r="L19" s="1"/>
    </row>
    <row r="20" spans="2:12" hidden="1" x14ac:dyDescent="0.15">
      <c r="B20" s="87" t="s">
        <v>6</v>
      </c>
      <c r="C20" s="87" t="s">
        <v>16</v>
      </c>
      <c r="D20" s="88" t="s">
        <v>8</v>
      </c>
      <c r="E20" s="8">
        <f t="shared" si="0"/>
        <v>0</v>
      </c>
      <c r="F20" s="51"/>
      <c r="G20" s="51"/>
      <c r="H20" s="36"/>
      <c r="I20" s="36"/>
      <c r="J20" s="36"/>
      <c r="K20" s="36"/>
      <c r="L20" s="1"/>
    </row>
    <row r="21" spans="2:12" x14ac:dyDescent="0.15">
      <c r="B21" s="87" t="s">
        <v>6</v>
      </c>
      <c r="C21" s="87" t="s">
        <v>17</v>
      </c>
      <c r="D21" s="88" t="s">
        <v>8</v>
      </c>
      <c r="E21" s="8">
        <f t="shared" si="0"/>
        <v>125.6</v>
      </c>
      <c r="F21" s="36">
        <v>125.6</v>
      </c>
      <c r="G21" s="36"/>
      <c r="H21" s="36"/>
      <c r="I21" s="36"/>
      <c r="J21" s="36"/>
      <c r="K21" s="36"/>
      <c r="L21" s="1"/>
    </row>
    <row r="22" spans="2:12" x14ac:dyDescent="0.15">
      <c r="B22" s="87" t="s">
        <v>6</v>
      </c>
      <c r="C22" s="87" t="s">
        <v>443</v>
      </c>
      <c r="D22" s="88" t="s">
        <v>8</v>
      </c>
      <c r="E22" s="8">
        <f>SUM(F22:L22)</f>
        <v>430.1</v>
      </c>
      <c r="F22" s="35">
        <f t="shared" ref="F22:K22" si="3">SUM(F16:F21)</f>
        <v>125.6</v>
      </c>
      <c r="G22" s="35">
        <f t="shared" si="3"/>
        <v>120.7</v>
      </c>
      <c r="H22" s="35">
        <f t="shared" si="3"/>
        <v>183.8</v>
      </c>
      <c r="I22" s="35">
        <f t="shared" si="3"/>
        <v>0</v>
      </c>
      <c r="J22" s="35">
        <f t="shared" si="3"/>
        <v>0</v>
      </c>
      <c r="K22" s="35">
        <f t="shared" si="3"/>
        <v>0</v>
      </c>
      <c r="L22" s="24">
        <f>SUM(L17:L21)</f>
        <v>0</v>
      </c>
    </row>
    <row r="23" spans="2:12" x14ac:dyDescent="0.15">
      <c r="B23" s="87" t="s">
        <v>6</v>
      </c>
      <c r="C23" s="87" t="s">
        <v>18</v>
      </c>
      <c r="D23" s="88" t="s">
        <v>8</v>
      </c>
      <c r="E23" s="8">
        <f>SUM(E17:E21)</f>
        <v>430.1</v>
      </c>
      <c r="F23" s="8">
        <f>+F12+F22+F15</f>
        <v>125.6</v>
      </c>
      <c r="G23" s="8">
        <f>+G12+G22+G15</f>
        <v>120.7</v>
      </c>
      <c r="H23" s="8">
        <f t="shared" ref="H23:K23" si="4">+H12+H22+H15</f>
        <v>183.8</v>
      </c>
      <c r="I23" s="8">
        <f t="shared" si="4"/>
        <v>0</v>
      </c>
      <c r="J23" s="8">
        <f t="shared" si="4"/>
        <v>0</v>
      </c>
      <c r="K23" s="8">
        <f t="shared" si="4"/>
        <v>0</v>
      </c>
      <c r="L23" s="16">
        <f t="shared" ref="L23" si="5">+L12+L22</f>
        <v>0</v>
      </c>
    </row>
    <row r="24" spans="2:12" ht="15" hidden="1" customHeight="1" x14ac:dyDescent="0.15">
      <c r="B24" s="5" t="s">
        <v>19</v>
      </c>
      <c r="C24" s="5"/>
      <c r="D24" s="11"/>
      <c r="E24" s="7"/>
      <c r="F24" s="7"/>
      <c r="G24" s="7"/>
      <c r="H24" s="7"/>
      <c r="I24" s="7"/>
      <c r="J24" s="7"/>
      <c r="K24" s="7"/>
      <c r="L24" s="7"/>
    </row>
    <row r="25" spans="2:12" hidden="1" x14ac:dyDescent="0.15">
      <c r="B25" s="12" t="s">
        <v>20</v>
      </c>
      <c r="C25" s="12"/>
      <c r="D25" s="13"/>
      <c r="E25" s="14"/>
      <c r="F25" s="14"/>
      <c r="G25" s="14"/>
      <c r="H25" s="14"/>
      <c r="I25" s="14"/>
      <c r="J25" s="14"/>
      <c r="K25" s="14"/>
      <c r="L25" s="14"/>
    </row>
    <row r="26" spans="2:12" hidden="1" x14ac:dyDescent="0.15">
      <c r="B26" s="87" t="s">
        <v>21</v>
      </c>
      <c r="C26" s="87" t="s">
        <v>22</v>
      </c>
      <c r="D26" s="88" t="s">
        <v>23</v>
      </c>
      <c r="E26" s="15">
        <f>SUM(F26:L26)</f>
        <v>0</v>
      </c>
      <c r="F26" s="1"/>
      <c r="G26" s="1"/>
      <c r="H26" s="1"/>
      <c r="I26" s="1"/>
      <c r="J26" s="1"/>
      <c r="K26" s="1"/>
      <c r="L26" s="1"/>
    </row>
    <row r="27" spans="2:12" hidden="1" x14ac:dyDescent="0.15">
      <c r="B27" s="87" t="s">
        <v>28</v>
      </c>
      <c r="C27" s="87" t="s">
        <v>29</v>
      </c>
      <c r="D27" s="88" t="s">
        <v>30</v>
      </c>
      <c r="E27" s="15">
        <f t="shared" ref="E27:E94" si="6">SUM(F27:L27)</f>
        <v>0</v>
      </c>
      <c r="F27" s="1"/>
      <c r="G27" s="1"/>
      <c r="H27" s="1"/>
      <c r="I27" s="1"/>
      <c r="J27" s="1"/>
      <c r="K27" s="1"/>
      <c r="L27" s="1"/>
    </row>
    <row r="28" spans="2:12" hidden="1" x14ac:dyDescent="0.15">
      <c r="B28" s="87" t="s">
        <v>28</v>
      </c>
      <c r="C28" s="87" t="s">
        <v>50</v>
      </c>
      <c r="D28" s="88" t="s">
        <v>30</v>
      </c>
      <c r="E28" s="15">
        <f t="shared" si="6"/>
        <v>0</v>
      </c>
      <c r="F28" s="1"/>
      <c r="G28" s="1"/>
      <c r="H28" s="1"/>
      <c r="I28" s="1"/>
      <c r="J28" s="1"/>
      <c r="K28" s="1"/>
      <c r="L28" s="1"/>
    </row>
    <row r="29" spans="2:12" hidden="1" x14ac:dyDescent="0.15">
      <c r="B29" s="87" t="s">
        <v>28</v>
      </c>
      <c r="C29" s="87" t="s">
        <v>55</v>
      </c>
      <c r="D29" s="88" t="s">
        <v>30</v>
      </c>
      <c r="E29" s="15">
        <f t="shared" si="6"/>
        <v>0</v>
      </c>
      <c r="F29" s="1"/>
      <c r="G29" s="1"/>
      <c r="H29" s="1"/>
      <c r="I29" s="1"/>
      <c r="J29" s="1"/>
      <c r="K29" s="1"/>
      <c r="L29" s="1"/>
    </row>
    <row r="30" spans="2:12" hidden="1" x14ac:dyDescent="0.15">
      <c r="B30" s="87" t="s">
        <v>28</v>
      </c>
      <c r="C30" s="87" t="s">
        <v>59</v>
      </c>
      <c r="D30" s="88" t="s">
        <v>30</v>
      </c>
      <c r="E30" s="15">
        <f t="shared" si="6"/>
        <v>0</v>
      </c>
      <c r="F30" s="1"/>
      <c r="G30" s="1"/>
      <c r="H30" s="1"/>
      <c r="I30" s="1"/>
      <c r="J30" s="1"/>
      <c r="K30" s="1"/>
      <c r="L30" s="1"/>
    </row>
    <row r="31" spans="2:12" hidden="1" x14ac:dyDescent="0.15">
      <c r="B31" s="87" t="s">
        <v>28</v>
      </c>
      <c r="C31" s="87" t="s">
        <v>64</v>
      </c>
      <c r="D31" s="88" t="s">
        <v>30</v>
      </c>
      <c r="E31" s="15">
        <f t="shared" si="6"/>
        <v>0</v>
      </c>
      <c r="F31" s="1"/>
      <c r="G31" s="1"/>
      <c r="H31" s="1"/>
      <c r="I31" s="1"/>
      <c r="J31" s="1"/>
      <c r="K31" s="1"/>
      <c r="L31" s="1"/>
    </row>
    <row r="32" spans="2:12" hidden="1" x14ac:dyDescent="0.15">
      <c r="B32" s="87" t="s">
        <v>28</v>
      </c>
      <c r="C32" s="87" t="s">
        <v>69</v>
      </c>
      <c r="D32" s="88" t="s">
        <v>30</v>
      </c>
      <c r="E32" s="15">
        <f t="shared" si="6"/>
        <v>0</v>
      </c>
      <c r="F32" s="1"/>
      <c r="G32" s="1"/>
      <c r="H32" s="1"/>
      <c r="I32" s="1"/>
      <c r="J32" s="1"/>
      <c r="K32" s="1"/>
      <c r="L32" s="1"/>
    </row>
    <row r="33" spans="2:12" hidden="1" x14ac:dyDescent="0.15">
      <c r="B33" s="87" t="s">
        <v>28</v>
      </c>
      <c r="C33" s="87" t="s">
        <v>78</v>
      </c>
      <c r="D33" s="88" t="s">
        <v>30</v>
      </c>
      <c r="E33" s="15">
        <f t="shared" si="6"/>
        <v>0</v>
      </c>
      <c r="F33" s="1"/>
      <c r="G33" s="1"/>
      <c r="H33" s="1"/>
      <c r="I33" s="1"/>
      <c r="J33" s="1"/>
      <c r="K33" s="1"/>
      <c r="L33" s="1"/>
    </row>
    <row r="34" spans="2:12" hidden="1" x14ac:dyDescent="0.15">
      <c r="B34" s="87" t="s">
        <v>28</v>
      </c>
      <c r="C34" s="87" t="s">
        <v>83</v>
      </c>
      <c r="D34" s="88" t="s">
        <v>30</v>
      </c>
      <c r="E34" s="15">
        <f t="shared" si="6"/>
        <v>0</v>
      </c>
      <c r="F34" s="1"/>
      <c r="G34" s="1"/>
      <c r="H34" s="1"/>
      <c r="I34" s="1"/>
      <c r="J34" s="1"/>
      <c r="K34" s="1"/>
      <c r="L34" s="1"/>
    </row>
    <row r="35" spans="2:12" hidden="1" x14ac:dyDescent="0.15">
      <c r="B35" s="87" t="s">
        <v>28</v>
      </c>
      <c r="C35" s="87" t="s">
        <v>88</v>
      </c>
      <c r="D35" s="88" t="s">
        <v>30</v>
      </c>
      <c r="E35" s="15">
        <f t="shared" si="6"/>
        <v>0</v>
      </c>
      <c r="F35" s="1"/>
      <c r="G35" s="1"/>
      <c r="H35" s="1"/>
      <c r="I35" s="1"/>
      <c r="J35" s="1"/>
      <c r="K35" s="1"/>
      <c r="L35" s="1"/>
    </row>
    <row r="36" spans="2:12" hidden="1" x14ac:dyDescent="0.15">
      <c r="B36" s="87" t="s">
        <v>28</v>
      </c>
      <c r="C36" s="87" t="s">
        <v>133</v>
      </c>
      <c r="D36" s="88" t="s">
        <v>134</v>
      </c>
      <c r="E36" s="15">
        <f t="shared" si="6"/>
        <v>0</v>
      </c>
      <c r="F36" s="1"/>
      <c r="G36" s="1"/>
      <c r="H36" s="1"/>
      <c r="I36" s="1"/>
      <c r="J36" s="1"/>
      <c r="K36" s="1"/>
      <c r="L36" s="1"/>
    </row>
    <row r="37" spans="2:12" hidden="1" x14ac:dyDescent="0.15">
      <c r="B37" s="87" t="s">
        <v>28</v>
      </c>
      <c r="C37" s="87" t="s">
        <v>139</v>
      </c>
      <c r="D37" s="88" t="s">
        <v>134</v>
      </c>
      <c r="E37" s="15">
        <f t="shared" si="6"/>
        <v>0</v>
      </c>
      <c r="F37" s="1"/>
      <c r="G37" s="1"/>
      <c r="H37" s="1"/>
      <c r="I37" s="1"/>
      <c r="J37" s="1"/>
      <c r="K37" s="1"/>
      <c r="L37" s="1"/>
    </row>
    <row r="38" spans="2:12" hidden="1" x14ac:dyDescent="0.15">
      <c r="B38" s="87" t="s">
        <v>28</v>
      </c>
      <c r="C38" s="87" t="s">
        <v>93</v>
      </c>
      <c r="D38" s="88" t="s">
        <v>30</v>
      </c>
      <c r="E38" s="15">
        <f t="shared" si="6"/>
        <v>0</v>
      </c>
      <c r="F38" s="1"/>
      <c r="G38" s="1"/>
      <c r="H38" s="1"/>
      <c r="I38" s="1"/>
      <c r="J38" s="1"/>
      <c r="K38" s="1"/>
      <c r="L38" s="1"/>
    </row>
    <row r="39" spans="2:12" hidden="1" x14ac:dyDescent="0.15">
      <c r="B39" s="87" t="s">
        <v>28</v>
      </c>
      <c r="C39" s="87" t="s">
        <v>98</v>
      </c>
      <c r="D39" s="88" t="s">
        <v>30</v>
      </c>
      <c r="E39" s="15">
        <f t="shared" si="6"/>
        <v>0</v>
      </c>
      <c r="F39" s="1"/>
      <c r="G39" s="1"/>
      <c r="H39" s="1"/>
      <c r="I39" s="1"/>
      <c r="J39" s="1"/>
      <c r="K39" s="1"/>
      <c r="L39" s="1"/>
    </row>
    <row r="40" spans="2:12" hidden="1" x14ac:dyDescent="0.15">
      <c r="B40" s="87" t="s">
        <v>28</v>
      </c>
      <c r="C40" s="87" t="s">
        <v>103</v>
      </c>
      <c r="D40" s="88" t="s">
        <v>30</v>
      </c>
      <c r="E40" s="15">
        <f t="shared" si="6"/>
        <v>0</v>
      </c>
      <c r="F40" s="1"/>
      <c r="G40" s="1"/>
      <c r="H40" s="1"/>
      <c r="I40" s="1"/>
      <c r="J40" s="1"/>
      <c r="K40" s="1"/>
      <c r="L40" s="1"/>
    </row>
    <row r="41" spans="2:12" hidden="1" x14ac:dyDescent="0.15">
      <c r="B41" s="87" t="s">
        <v>28</v>
      </c>
      <c r="C41" s="87" t="s">
        <v>108</v>
      </c>
      <c r="D41" s="88" t="s">
        <v>30</v>
      </c>
      <c r="E41" s="15">
        <f t="shared" si="6"/>
        <v>0</v>
      </c>
      <c r="F41" s="1"/>
      <c r="G41" s="1"/>
      <c r="H41" s="1"/>
      <c r="I41" s="1"/>
      <c r="J41" s="1"/>
      <c r="K41" s="1"/>
      <c r="L41" s="1"/>
    </row>
    <row r="42" spans="2:12" hidden="1" x14ac:dyDescent="0.15">
      <c r="B42" s="87" t="s">
        <v>28</v>
      </c>
      <c r="C42" s="87" t="s">
        <v>113</v>
      </c>
      <c r="D42" s="88" t="s">
        <v>30</v>
      </c>
      <c r="E42" s="15">
        <f t="shared" si="6"/>
        <v>0</v>
      </c>
      <c r="F42" s="1"/>
      <c r="G42" s="1"/>
      <c r="H42" s="1"/>
      <c r="I42" s="1"/>
      <c r="J42" s="1"/>
      <c r="K42" s="1"/>
      <c r="L42" s="1"/>
    </row>
    <row r="43" spans="2:12" hidden="1" x14ac:dyDescent="0.15">
      <c r="B43" s="87" t="s">
        <v>28</v>
      </c>
      <c r="C43" s="87" t="s">
        <v>118</v>
      </c>
      <c r="D43" s="88" t="s">
        <v>30</v>
      </c>
      <c r="E43" s="15">
        <f t="shared" si="6"/>
        <v>0</v>
      </c>
      <c r="F43" s="1"/>
      <c r="G43" s="1"/>
      <c r="H43" s="1"/>
      <c r="I43" s="1"/>
      <c r="J43" s="1"/>
      <c r="K43" s="1"/>
      <c r="L43" s="1"/>
    </row>
    <row r="44" spans="2:12" hidden="1" x14ac:dyDescent="0.15">
      <c r="B44" s="87" t="s">
        <v>28</v>
      </c>
      <c r="C44" s="87" t="s">
        <v>123</v>
      </c>
      <c r="D44" s="88" t="s">
        <v>30</v>
      </c>
      <c r="E44" s="15">
        <f t="shared" si="6"/>
        <v>0</v>
      </c>
      <c r="F44" s="1"/>
      <c r="G44" s="1"/>
      <c r="H44" s="1"/>
      <c r="I44" s="1"/>
      <c r="J44" s="1"/>
      <c r="K44" s="1"/>
      <c r="L44" s="1"/>
    </row>
    <row r="45" spans="2:12" hidden="1" x14ac:dyDescent="0.15">
      <c r="B45" s="87" t="s">
        <v>28</v>
      </c>
      <c r="C45" s="87" t="s">
        <v>128</v>
      </c>
      <c r="D45" s="88" t="s">
        <v>30</v>
      </c>
      <c r="E45" s="15">
        <f t="shared" si="6"/>
        <v>0</v>
      </c>
      <c r="F45" s="1"/>
      <c r="G45" s="1"/>
      <c r="H45" s="1"/>
      <c r="I45" s="1"/>
      <c r="J45" s="1"/>
      <c r="K45" s="1"/>
      <c r="L45" s="1"/>
    </row>
    <row r="46" spans="2:12" hidden="1" x14ac:dyDescent="0.15">
      <c r="B46" s="87" t="s">
        <v>259</v>
      </c>
      <c r="C46" s="87" t="s">
        <v>145</v>
      </c>
      <c r="D46" s="68" t="s">
        <v>30</v>
      </c>
      <c r="E46" s="15">
        <f t="shared" si="6"/>
        <v>0</v>
      </c>
      <c r="F46" s="1"/>
      <c r="G46" s="1"/>
      <c r="H46" s="1"/>
      <c r="I46" s="1"/>
      <c r="J46" s="1"/>
      <c r="K46" s="1"/>
      <c r="L46" s="1"/>
    </row>
    <row r="47" spans="2:12" hidden="1" x14ac:dyDescent="0.15">
      <c r="B47" s="87" t="s">
        <v>260</v>
      </c>
      <c r="C47" s="87" t="s">
        <v>145</v>
      </c>
      <c r="D47" s="68" t="s">
        <v>30</v>
      </c>
      <c r="E47" s="15">
        <f t="shared" si="6"/>
        <v>0</v>
      </c>
      <c r="F47" s="1"/>
      <c r="G47" s="1"/>
      <c r="H47" s="1"/>
      <c r="I47" s="1"/>
      <c r="J47" s="1"/>
      <c r="K47" s="1"/>
      <c r="L47" s="1"/>
    </row>
    <row r="48" spans="2:12" hidden="1" x14ac:dyDescent="0.15">
      <c r="B48" s="87" t="s">
        <v>144</v>
      </c>
      <c r="C48" s="87" t="s">
        <v>145</v>
      </c>
      <c r="D48" s="88" t="s">
        <v>134</v>
      </c>
      <c r="E48" s="15">
        <f t="shared" si="6"/>
        <v>0</v>
      </c>
      <c r="F48" s="1"/>
      <c r="G48" s="1"/>
      <c r="H48" s="1"/>
      <c r="I48" s="1"/>
      <c r="J48" s="1"/>
      <c r="K48" s="1"/>
      <c r="L48" s="1"/>
    </row>
    <row r="49" spans="2:12" hidden="1" x14ac:dyDescent="0.15">
      <c r="B49" s="87" t="s">
        <v>21</v>
      </c>
      <c r="C49" s="87" t="s">
        <v>24</v>
      </c>
      <c r="D49" s="88" t="s">
        <v>23</v>
      </c>
      <c r="E49" s="15">
        <f t="shared" si="6"/>
        <v>0</v>
      </c>
      <c r="F49" s="1"/>
      <c r="G49" s="1"/>
      <c r="H49" s="1"/>
      <c r="I49" s="1"/>
      <c r="J49" s="1"/>
      <c r="K49" s="1"/>
      <c r="L49" s="1"/>
    </row>
    <row r="50" spans="2:12" hidden="1" x14ac:dyDescent="0.15">
      <c r="B50" s="87" t="s">
        <v>28</v>
      </c>
      <c r="C50" s="87" t="s">
        <v>31</v>
      </c>
      <c r="D50" s="88" t="s">
        <v>30</v>
      </c>
      <c r="E50" s="15">
        <f t="shared" si="6"/>
        <v>0</v>
      </c>
      <c r="F50" s="1"/>
      <c r="G50" s="1"/>
      <c r="H50" s="1"/>
      <c r="I50" s="1"/>
      <c r="J50" s="1"/>
      <c r="K50" s="1"/>
      <c r="L50" s="1"/>
    </row>
    <row r="51" spans="2:12" hidden="1" x14ac:dyDescent="0.15">
      <c r="B51" s="87" t="s">
        <v>28</v>
      </c>
      <c r="C51" s="87" t="s">
        <v>32</v>
      </c>
      <c r="D51" s="88" t="s">
        <v>30</v>
      </c>
      <c r="E51" s="15">
        <f t="shared" si="6"/>
        <v>0</v>
      </c>
      <c r="F51" s="1"/>
      <c r="G51" s="1"/>
      <c r="H51" s="1"/>
      <c r="I51" s="1"/>
      <c r="J51" s="1"/>
      <c r="K51" s="1"/>
      <c r="L51" s="1"/>
    </row>
    <row r="52" spans="2:12" hidden="1" x14ac:dyDescent="0.15">
      <c r="B52" s="87" t="s">
        <v>28</v>
      </c>
      <c r="C52" s="87" t="s">
        <v>42</v>
      </c>
      <c r="D52" s="88" t="s">
        <v>30</v>
      </c>
      <c r="E52" s="15">
        <f t="shared" si="6"/>
        <v>0</v>
      </c>
      <c r="F52" s="1"/>
      <c r="G52" s="1"/>
      <c r="H52" s="1"/>
      <c r="I52" s="1"/>
      <c r="J52" s="1"/>
      <c r="K52" s="1"/>
      <c r="L52" s="1"/>
    </row>
    <row r="53" spans="2:12" hidden="1" x14ac:dyDescent="0.15">
      <c r="B53" s="87" t="s">
        <v>28</v>
      </c>
      <c r="C53" s="87" t="s">
        <v>46</v>
      </c>
      <c r="D53" s="88" t="s">
        <v>30</v>
      </c>
      <c r="E53" s="15">
        <f t="shared" si="6"/>
        <v>0</v>
      </c>
      <c r="F53" s="1"/>
      <c r="G53" s="1"/>
      <c r="H53" s="1"/>
      <c r="I53" s="1"/>
      <c r="J53" s="1"/>
      <c r="K53" s="1"/>
      <c r="L53" s="1"/>
    </row>
    <row r="54" spans="2:12" hidden="1" x14ac:dyDescent="0.15">
      <c r="B54" s="87" t="s">
        <v>28</v>
      </c>
      <c r="C54" s="87" t="s">
        <v>51</v>
      </c>
      <c r="D54" s="88" t="s">
        <v>30</v>
      </c>
      <c r="E54" s="15">
        <f t="shared" si="6"/>
        <v>0</v>
      </c>
      <c r="F54" s="1"/>
      <c r="G54" s="1"/>
      <c r="H54" s="1"/>
      <c r="I54" s="1"/>
      <c r="J54" s="1"/>
      <c r="K54" s="1"/>
      <c r="L54" s="1"/>
    </row>
    <row r="55" spans="2:12" hidden="1" x14ac:dyDescent="0.15">
      <c r="B55" s="87" t="s">
        <v>28</v>
      </c>
      <c r="C55" s="87" t="s">
        <v>56</v>
      </c>
      <c r="D55" s="88" t="s">
        <v>30</v>
      </c>
      <c r="E55" s="15">
        <f t="shared" si="6"/>
        <v>0</v>
      </c>
      <c r="F55" s="1"/>
      <c r="G55" s="1"/>
      <c r="H55" s="1"/>
      <c r="I55" s="1"/>
      <c r="J55" s="1"/>
      <c r="K55" s="1"/>
      <c r="L55" s="1"/>
    </row>
    <row r="56" spans="2:12" hidden="1" x14ac:dyDescent="0.15">
      <c r="B56" s="87" t="s">
        <v>28</v>
      </c>
      <c r="C56" s="87" t="s">
        <v>60</v>
      </c>
      <c r="D56" s="88" t="s">
        <v>30</v>
      </c>
      <c r="E56" s="15">
        <f t="shared" si="6"/>
        <v>0</v>
      </c>
      <c r="F56" s="1"/>
      <c r="G56" s="1"/>
      <c r="H56" s="1"/>
      <c r="I56" s="1"/>
      <c r="J56" s="1"/>
      <c r="K56" s="1"/>
      <c r="L56" s="1"/>
    </row>
    <row r="57" spans="2:12" hidden="1" x14ac:dyDescent="0.15">
      <c r="B57" s="87" t="s">
        <v>28</v>
      </c>
      <c r="C57" s="87" t="s">
        <v>65</v>
      </c>
      <c r="D57" s="88" t="s">
        <v>30</v>
      </c>
      <c r="E57" s="15">
        <f t="shared" si="6"/>
        <v>0</v>
      </c>
      <c r="F57" s="1"/>
      <c r="G57" s="1"/>
      <c r="H57" s="1"/>
      <c r="I57" s="1"/>
      <c r="J57" s="1"/>
      <c r="K57" s="1"/>
      <c r="L57" s="1"/>
    </row>
    <row r="58" spans="2:12" hidden="1" x14ac:dyDescent="0.15">
      <c r="B58" s="87" t="s">
        <v>28</v>
      </c>
      <c r="C58" s="87" t="s">
        <v>70</v>
      </c>
      <c r="D58" s="88" t="s">
        <v>30</v>
      </c>
      <c r="E58" s="15">
        <f t="shared" si="6"/>
        <v>0</v>
      </c>
      <c r="F58" s="1"/>
      <c r="G58" s="1"/>
      <c r="H58" s="1"/>
      <c r="I58" s="1"/>
      <c r="J58" s="1"/>
      <c r="K58" s="1"/>
      <c r="L58" s="1"/>
    </row>
    <row r="59" spans="2:12" hidden="1" x14ac:dyDescent="0.15">
      <c r="B59" s="87" t="s">
        <v>28</v>
      </c>
      <c r="C59" s="87" t="s">
        <v>74</v>
      </c>
      <c r="D59" s="88" t="s">
        <v>30</v>
      </c>
      <c r="E59" s="15">
        <f t="shared" si="6"/>
        <v>0</v>
      </c>
      <c r="F59" s="1"/>
      <c r="G59" s="1"/>
      <c r="H59" s="1"/>
      <c r="I59" s="1"/>
      <c r="J59" s="1"/>
      <c r="K59" s="1"/>
      <c r="L59" s="1"/>
    </row>
    <row r="60" spans="2:12" hidden="1" x14ac:dyDescent="0.15">
      <c r="B60" s="87" t="s">
        <v>28</v>
      </c>
      <c r="C60" s="87" t="s">
        <v>79</v>
      </c>
      <c r="D60" s="88" t="s">
        <v>30</v>
      </c>
      <c r="E60" s="15">
        <f t="shared" si="6"/>
        <v>0</v>
      </c>
      <c r="F60" s="1"/>
      <c r="G60" s="1"/>
      <c r="H60" s="1"/>
      <c r="I60" s="1"/>
      <c r="J60" s="1"/>
      <c r="K60" s="1"/>
      <c r="L60" s="1"/>
    </row>
    <row r="61" spans="2:12" hidden="1" x14ac:dyDescent="0.15">
      <c r="B61" s="87" t="s">
        <v>28</v>
      </c>
      <c r="C61" s="87" t="s">
        <v>84</v>
      </c>
      <c r="D61" s="88" t="s">
        <v>30</v>
      </c>
      <c r="E61" s="15">
        <f t="shared" si="6"/>
        <v>0</v>
      </c>
      <c r="F61" s="1"/>
      <c r="G61" s="1"/>
      <c r="H61" s="1"/>
      <c r="I61" s="1"/>
      <c r="J61" s="1"/>
      <c r="K61" s="1"/>
      <c r="L61" s="1"/>
    </row>
    <row r="62" spans="2:12" hidden="1" x14ac:dyDescent="0.15">
      <c r="B62" s="87" t="s">
        <v>28</v>
      </c>
      <c r="C62" s="87" t="s">
        <v>89</v>
      </c>
      <c r="D62" s="88" t="s">
        <v>30</v>
      </c>
      <c r="E62" s="15">
        <f t="shared" si="6"/>
        <v>0</v>
      </c>
      <c r="F62" s="1"/>
      <c r="G62" s="1"/>
      <c r="H62" s="1"/>
      <c r="I62" s="1"/>
      <c r="J62" s="1"/>
      <c r="K62" s="1"/>
      <c r="L62" s="1"/>
    </row>
    <row r="63" spans="2:12" hidden="1" x14ac:dyDescent="0.15">
      <c r="B63" s="87" t="s">
        <v>28</v>
      </c>
      <c r="C63" s="87" t="s">
        <v>135</v>
      </c>
      <c r="D63" s="88" t="s">
        <v>134</v>
      </c>
      <c r="E63" s="15">
        <f t="shared" si="6"/>
        <v>0</v>
      </c>
      <c r="F63" s="1"/>
      <c r="G63" s="1"/>
      <c r="H63" s="1"/>
      <c r="I63" s="1"/>
      <c r="J63" s="1"/>
      <c r="K63" s="1"/>
      <c r="L63" s="1"/>
    </row>
    <row r="64" spans="2:12" hidden="1" x14ac:dyDescent="0.15">
      <c r="B64" s="87" t="s">
        <v>28</v>
      </c>
      <c r="C64" s="87" t="s">
        <v>140</v>
      </c>
      <c r="D64" s="88" t="s">
        <v>134</v>
      </c>
      <c r="E64" s="15">
        <f t="shared" si="6"/>
        <v>0</v>
      </c>
      <c r="F64" s="1"/>
      <c r="G64" s="1"/>
      <c r="H64" s="1"/>
      <c r="I64" s="1"/>
      <c r="J64" s="1"/>
      <c r="K64" s="1"/>
      <c r="L64" s="1"/>
    </row>
    <row r="65" spans="2:12" hidden="1" x14ac:dyDescent="0.15">
      <c r="B65" s="87" t="s">
        <v>28</v>
      </c>
      <c r="C65" s="87" t="s">
        <v>94</v>
      </c>
      <c r="D65" s="88" t="s">
        <v>30</v>
      </c>
      <c r="E65" s="15">
        <f t="shared" si="6"/>
        <v>0</v>
      </c>
      <c r="F65" s="1"/>
      <c r="G65" s="1"/>
      <c r="H65" s="1"/>
      <c r="I65" s="1"/>
      <c r="J65" s="1"/>
      <c r="K65" s="1"/>
      <c r="L65" s="1"/>
    </row>
    <row r="66" spans="2:12" hidden="1" x14ac:dyDescent="0.15">
      <c r="B66" s="87" t="s">
        <v>28</v>
      </c>
      <c r="C66" s="87" t="s">
        <v>99</v>
      </c>
      <c r="D66" s="88" t="s">
        <v>30</v>
      </c>
      <c r="E66" s="15">
        <f t="shared" si="6"/>
        <v>0</v>
      </c>
      <c r="F66" s="1"/>
      <c r="G66" s="1"/>
      <c r="H66" s="1"/>
      <c r="I66" s="1"/>
      <c r="J66" s="1"/>
      <c r="K66" s="1"/>
      <c r="L66" s="1"/>
    </row>
    <row r="67" spans="2:12" hidden="1" x14ac:dyDescent="0.15">
      <c r="B67" s="87" t="s">
        <v>28</v>
      </c>
      <c r="C67" s="87" t="s">
        <v>104</v>
      </c>
      <c r="D67" s="88" t="s">
        <v>30</v>
      </c>
      <c r="E67" s="15">
        <f t="shared" si="6"/>
        <v>0</v>
      </c>
      <c r="F67" s="1"/>
      <c r="G67" s="1"/>
      <c r="H67" s="1"/>
      <c r="I67" s="1"/>
      <c r="J67" s="1"/>
      <c r="K67" s="1"/>
      <c r="L67" s="1"/>
    </row>
    <row r="68" spans="2:12" hidden="1" x14ac:dyDescent="0.15">
      <c r="B68" s="87" t="s">
        <v>28</v>
      </c>
      <c r="C68" s="87" t="s">
        <v>109</v>
      </c>
      <c r="D68" s="88" t="s">
        <v>30</v>
      </c>
      <c r="E68" s="15">
        <f t="shared" si="6"/>
        <v>0</v>
      </c>
      <c r="F68" s="1"/>
      <c r="G68" s="1"/>
      <c r="H68" s="1"/>
      <c r="I68" s="1"/>
      <c r="J68" s="1"/>
      <c r="K68" s="1"/>
      <c r="L68" s="1"/>
    </row>
    <row r="69" spans="2:12" hidden="1" x14ac:dyDescent="0.15">
      <c r="B69" s="87" t="s">
        <v>28</v>
      </c>
      <c r="C69" s="87" t="s">
        <v>114</v>
      </c>
      <c r="D69" s="88" t="s">
        <v>30</v>
      </c>
      <c r="E69" s="15">
        <f t="shared" si="6"/>
        <v>0</v>
      </c>
      <c r="F69" s="1"/>
      <c r="G69" s="1"/>
      <c r="H69" s="1"/>
      <c r="I69" s="1"/>
      <c r="J69" s="1"/>
      <c r="K69" s="1"/>
      <c r="L69" s="1"/>
    </row>
    <row r="70" spans="2:12" hidden="1" x14ac:dyDescent="0.15">
      <c r="B70" s="87" t="s">
        <v>28</v>
      </c>
      <c r="C70" s="87" t="s">
        <v>119</v>
      </c>
      <c r="D70" s="88" t="s">
        <v>30</v>
      </c>
      <c r="E70" s="15">
        <f t="shared" si="6"/>
        <v>0</v>
      </c>
      <c r="F70" s="1"/>
      <c r="G70" s="1"/>
      <c r="H70" s="1"/>
      <c r="I70" s="1"/>
      <c r="J70" s="1"/>
      <c r="K70" s="1"/>
      <c r="L70" s="1"/>
    </row>
    <row r="71" spans="2:12" hidden="1" x14ac:dyDescent="0.15">
      <c r="B71" s="87" t="s">
        <v>28</v>
      </c>
      <c r="C71" s="87" t="s">
        <v>124</v>
      </c>
      <c r="D71" s="88" t="s">
        <v>30</v>
      </c>
      <c r="E71" s="15">
        <f t="shared" si="6"/>
        <v>0</v>
      </c>
      <c r="F71" s="1"/>
      <c r="G71" s="1"/>
      <c r="H71" s="1"/>
      <c r="I71" s="1"/>
      <c r="J71" s="1"/>
      <c r="K71" s="1"/>
      <c r="L71" s="1"/>
    </row>
    <row r="72" spans="2:12" hidden="1" x14ac:dyDescent="0.15">
      <c r="B72" s="87" t="s">
        <v>28</v>
      </c>
      <c r="C72" s="87" t="s">
        <v>129</v>
      </c>
      <c r="D72" s="88" t="s">
        <v>30</v>
      </c>
      <c r="E72" s="15">
        <f t="shared" si="6"/>
        <v>0</v>
      </c>
      <c r="F72" s="1"/>
      <c r="G72" s="1"/>
      <c r="H72" s="1"/>
      <c r="I72" s="1"/>
      <c r="J72" s="1"/>
      <c r="K72" s="1"/>
      <c r="L72" s="1"/>
    </row>
    <row r="73" spans="2:12" hidden="1" x14ac:dyDescent="0.15">
      <c r="B73" s="87" t="s">
        <v>259</v>
      </c>
      <c r="C73" s="87" t="s">
        <v>146</v>
      </c>
      <c r="D73" s="68" t="s">
        <v>30</v>
      </c>
      <c r="E73" s="15">
        <f t="shared" si="6"/>
        <v>0</v>
      </c>
      <c r="F73" s="1"/>
      <c r="G73" s="1"/>
      <c r="H73" s="1"/>
      <c r="I73" s="1"/>
      <c r="J73" s="1"/>
      <c r="K73" s="1"/>
      <c r="L73" s="1"/>
    </row>
    <row r="74" spans="2:12" hidden="1" x14ac:dyDescent="0.15">
      <c r="B74" s="87" t="s">
        <v>260</v>
      </c>
      <c r="C74" s="87" t="s">
        <v>146</v>
      </c>
      <c r="D74" s="68" t="s">
        <v>30</v>
      </c>
      <c r="E74" s="15">
        <f t="shared" si="6"/>
        <v>0</v>
      </c>
      <c r="F74" s="1"/>
      <c r="G74" s="1"/>
      <c r="H74" s="1"/>
      <c r="I74" s="1"/>
      <c r="J74" s="1"/>
      <c r="K74" s="1"/>
      <c r="L74" s="1"/>
    </row>
    <row r="75" spans="2:12" hidden="1" x14ac:dyDescent="0.15">
      <c r="B75" s="87" t="s">
        <v>144</v>
      </c>
      <c r="C75" s="87" t="s">
        <v>146</v>
      </c>
      <c r="D75" s="88" t="s">
        <v>134</v>
      </c>
      <c r="E75" s="15">
        <f t="shared" si="6"/>
        <v>0</v>
      </c>
      <c r="F75" s="1"/>
      <c r="G75" s="1"/>
      <c r="H75" s="1"/>
      <c r="I75" s="1"/>
      <c r="J75" s="1"/>
      <c r="K75" s="1"/>
      <c r="L75" s="1"/>
    </row>
    <row r="76" spans="2:12" hidden="1" x14ac:dyDescent="0.15">
      <c r="B76" s="87" t="s">
        <v>21</v>
      </c>
      <c r="C76" s="87" t="s">
        <v>25</v>
      </c>
      <c r="D76" s="88" t="s">
        <v>23</v>
      </c>
      <c r="E76" s="15">
        <f t="shared" si="6"/>
        <v>0</v>
      </c>
      <c r="F76" s="1"/>
      <c r="G76" s="1"/>
      <c r="H76" s="1"/>
      <c r="I76" s="1"/>
      <c r="J76" s="1"/>
      <c r="K76" s="1"/>
      <c r="L76" s="1"/>
    </row>
    <row r="77" spans="2:12" hidden="1" x14ac:dyDescent="0.15">
      <c r="B77" s="87" t="s">
        <v>28</v>
      </c>
      <c r="C77" s="87" t="s">
        <v>33</v>
      </c>
      <c r="D77" s="88" t="s">
        <v>30</v>
      </c>
      <c r="E77" s="15">
        <f t="shared" si="6"/>
        <v>0</v>
      </c>
      <c r="F77" s="1"/>
      <c r="G77" s="1"/>
      <c r="H77" s="1"/>
      <c r="I77" s="1"/>
      <c r="J77" s="1"/>
      <c r="K77" s="1"/>
      <c r="L77" s="1"/>
    </row>
    <row r="78" spans="2:12" hidden="1" x14ac:dyDescent="0.15">
      <c r="B78" s="87" t="s">
        <v>28</v>
      </c>
      <c r="C78" s="87" t="s">
        <v>34</v>
      </c>
      <c r="D78" s="88" t="s">
        <v>30</v>
      </c>
      <c r="E78" s="15">
        <f t="shared" si="6"/>
        <v>0</v>
      </c>
      <c r="F78" s="1"/>
      <c r="G78" s="1"/>
      <c r="H78" s="1"/>
      <c r="I78" s="1"/>
      <c r="J78" s="1"/>
      <c r="K78" s="1"/>
      <c r="L78" s="1"/>
    </row>
    <row r="79" spans="2:12" hidden="1" x14ac:dyDescent="0.15">
      <c r="B79" s="87" t="s">
        <v>28</v>
      </c>
      <c r="C79" s="87" t="s">
        <v>35</v>
      </c>
      <c r="D79" s="88" t="s">
        <v>30</v>
      </c>
      <c r="E79" s="15">
        <f t="shared" si="6"/>
        <v>0</v>
      </c>
      <c r="F79" s="1"/>
      <c r="G79" s="1"/>
      <c r="H79" s="1"/>
      <c r="I79" s="1"/>
      <c r="J79" s="1"/>
      <c r="K79" s="1"/>
      <c r="L79" s="1"/>
    </row>
    <row r="80" spans="2:12" hidden="1" x14ac:dyDescent="0.15">
      <c r="B80" s="87" t="s">
        <v>28</v>
      </c>
      <c r="C80" s="87" t="s">
        <v>43</v>
      </c>
      <c r="D80" s="88" t="s">
        <v>30</v>
      </c>
      <c r="E80" s="15">
        <f t="shared" si="6"/>
        <v>0</v>
      </c>
      <c r="F80" s="1"/>
      <c r="G80" s="1"/>
      <c r="H80" s="1"/>
      <c r="I80" s="1"/>
      <c r="J80" s="1"/>
      <c r="K80" s="1"/>
      <c r="L80" s="1"/>
    </row>
    <row r="81" spans="2:12" hidden="1" x14ac:dyDescent="0.15">
      <c r="B81" s="87" t="s">
        <v>28</v>
      </c>
      <c r="C81" s="87" t="s">
        <v>47</v>
      </c>
      <c r="D81" s="88" t="s">
        <v>30</v>
      </c>
      <c r="E81" s="15">
        <f t="shared" si="6"/>
        <v>0</v>
      </c>
      <c r="F81" s="1"/>
      <c r="G81" s="1"/>
      <c r="H81" s="1"/>
      <c r="I81" s="1"/>
      <c r="J81" s="1"/>
      <c r="K81" s="1"/>
      <c r="L81" s="1"/>
    </row>
    <row r="82" spans="2:12" hidden="1" x14ac:dyDescent="0.15">
      <c r="B82" s="87" t="s">
        <v>28</v>
      </c>
      <c r="C82" s="87" t="s">
        <v>52</v>
      </c>
      <c r="D82" s="88" t="s">
        <v>30</v>
      </c>
      <c r="E82" s="15">
        <f t="shared" si="6"/>
        <v>0</v>
      </c>
      <c r="F82" s="1"/>
      <c r="G82" s="1"/>
      <c r="H82" s="1"/>
      <c r="I82" s="1"/>
      <c r="J82" s="1"/>
      <c r="K82" s="1"/>
      <c r="L82" s="1"/>
    </row>
    <row r="83" spans="2:12" hidden="1" x14ac:dyDescent="0.15">
      <c r="B83" s="87" t="s">
        <v>28</v>
      </c>
      <c r="C83" s="87" t="s">
        <v>57</v>
      </c>
      <c r="D83" s="88" t="s">
        <v>30</v>
      </c>
      <c r="E83" s="15">
        <f t="shared" si="6"/>
        <v>0</v>
      </c>
      <c r="F83" s="1"/>
      <c r="G83" s="1"/>
      <c r="H83" s="1"/>
      <c r="I83" s="1"/>
      <c r="J83" s="1"/>
      <c r="K83" s="1"/>
      <c r="L83" s="1"/>
    </row>
    <row r="84" spans="2:12" hidden="1" x14ac:dyDescent="0.15">
      <c r="B84" s="87" t="s">
        <v>28</v>
      </c>
      <c r="C84" s="87" t="s">
        <v>61</v>
      </c>
      <c r="D84" s="88" t="s">
        <v>30</v>
      </c>
      <c r="E84" s="15">
        <f t="shared" si="6"/>
        <v>0</v>
      </c>
      <c r="F84" s="1"/>
      <c r="G84" s="1"/>
      <c r="H84" s="1"/>
      <c r="I84" s="1"/>
      <c r="J84" s="1"/>
      <c r="K84" s="1"/>
      <c r="L84" s="1"/>
    </row>
    <row r="85" spans="2:12" hidden="1" x14ac:dyDescent="0.15">
      <c r="B85" s="87" t="s">
        <v>28</v>
      </c>
      <c r="C85" s="87" t="s">
        <v>66</v>
      </c>
      <c r="D85" s="88" t="s">
        <v>30</v>
      </c>
      <c r="E85" s="15">
        <f t="shared" si="6"/>
        <v>0</v>
      </c>
      <c r="F85" s="1"/>
      <c r="G85" s="1"/>
      <c r="H85" s="1"/>
      <c r="I85" s="1"/>
      <c r="J85" s="1"/>
      <c r="K85" s="1"/>
      <c r="L85" s="1"/>
    </row>
    <row r="86" spans="2:12" hidden="1" x14ac:dyDescent="0.15">
      <c r="B86" s="87" t="s">
        <v>28</v>
      </c>
      <c r="C86" s="87" t="s">
        <v>71</v>
      </c>
      <c r="D86" s="88" t="s">
        <v>30</v>
      </c>
      <c r="E86" s="15">
        <f t="shared" si="6"/>
        <v>0</v>
      </c>
      <c r="F86" s="1"/>
      <c r="G86" s="1"/>
      <c r="H86" s="1"/>
      <c r="I86" s="1"/>
      <c r="J86" s="1"/>
      <c r="K86" s="1"/>
      <c r="L86" s="1"/>
    </row>
    <row r="87" spans="2:12" hidden="1" x14ac:dyDescent="0.15">
      <c r="B87" s="87" t="s">
        <v>28</v>
      </c>
      <c r="C87" s="87" t="s">
        <v>75</v>
      </c>
      <c r="D87" s="88" t="s">
        <v>30</v>
      </c>
      <c r="E87" s="15">
        <f t="shared" si="6"/>
        <v>0</v>
      </c>
      <c r="F87" s="1"/>
      <c r="G87" s="1"/>
      <c r="H87" s="1"/>
      <c r="I87" s="1"/>
      <c r="J87" s="1"/>
      <c r="K87" s="1"/>
      <c r="L87" s="1"/>
    </row>
    <row r="88" spans="2:12" hidden="1" x14ac:dyDescent="0.15">
      <c r="B88" s="87" t="s">
        <v>28</v>
      </c>
      <c r="C88" s="87" t="s">
        <v>80</v>
      </c>
      <c r="D88" s="88" t="s">
        <v>30</v>
      </c>
      <c r="E88" s="15">
        <f t="shared" si="6"/>
        <v>0</v>
      </c>
      <c r="F88" s="1"/>
      <c r="G88" s="1"/>
      <c r="H88" s="1"/>
      <c r="I88" s="1"/>
      <c r="J88" s="1"/>
      <c r="K88" s="1"/>
      <c r="L88" s="1"/>
    </row>
    <row r="89" spans="2:12" hidden="1" x14ac:dyDescent="0.15">
      <c r="B89" s="87" t="s">
        <v>28</v>
      </c>
      <c r="C89" s="87" t="s">
        <v>85</v>
      </c>
      <c r="D89" s="88" t="s">
        <v>30</v>
      </c>
      <c r="E89" s="15">
        <f t="shared" si="6"/>
        <v>0</v>
      </c>
      <c r="F89" s="1"/>
      <c r="G89" s="1"/>
      <c r="H89" s="1"/>
      <c r="I89" s="1"/>
      <c r="J89" s="1"/>
      <c r="K89" s="1"/>
      <c r="L89" s="1"/>
    </row>
    <row r="90" spans="2:12" hidden="1" x14ac:dyDescent="0.15">
      <c r="B90" s="87" t="s">
        <v>28</v>
      </c>
      <c r="C90" s="87" t="s">
        <v>90</v>
      </c>
      <c r="D90" s="88" t="s">
        <v>30</v>
      </c>
      <c r="E90" s="15">
        <f t="shared" si="6"/>
        <v>0</v>
      </c>
      <c r="F90" s="1"/>
      <c r="G90" s="1"/>
      <c r="H90" s="1"/>
      <c r="I90" s="1"/>
      <c r="J90" s="1"/>
      <c r="K90" s="1"/>
      <c r="L90" s="1"/>
    </row>
    <row r="91" spans="2:12" hidden="1" x14ac:dyDescent="0.15">
      <c r="B91" s="87" t="s">
        <v>28</v>
      </c>
      <c r="C91" s="87" t="s">
        <v>136</v>
      </c>
      <c r="D91" s="88" t="s">
        <v>134</v>
      </c>
      <c r="E91" s="15">
        <f t="shared" si="6"/>
        <v>0</v>
      </c>
      <c r="F91" s="1"/>
      <c r="G91" s="1"/>
      <c r="H91" s="1"/>
      <c r="I91" s="1"/>
      <c r="J91" s="1"/>
      <c r="K91" s="1"/>
      <c r="L91" s="1"/>
    </row>
    <row r="92" spans="2:12" hidden="1" x14ac:dyDescent="0.15">
      <c r="B92" s="87" t="s">
        <v>28</v>
      </c>
      <c r="C92" s="87" t="s">
        <v>141</v>
      </c>
      <c r="D92" s="88" t="s">
        <v>134</v>
      </c>
      <c r="E92" s="15">
        <f t="shared" si="6"/>
        <v>0</v>
      </c>
      <c r="F92" s="1"/>
      <c r="G92" s="1"/>
      <c r="H92" s="1"/>
      <c r="I92" s="1"/>
      <c r="J92" s="1"/>
      <c r="K92" s="1"/>
      <c r="L92" s="1"/>
    </row>
    <row r="93" spans="2:12" hidden="1" x14ac:dyDescent="0.15">
      <c r="B93" s="87" t="s">
        <v>28</v>
      </c>
      <c r="C93" s="87" t="s">
        <v>95</v>
      </c>
      <c r="D93" s="88" t="s">
        <v>30</v>
      </c>
      <c r="E93" s="15">
        <f t="shared" si="6"/>
        <v>0</v>
      </c>
      <c r="F93" s="1"/>
      <c r="G93" s="1"/>
      <c r="H93" s="1"/>
      <c r="I93" s="1"/>
      <c r="J93" s="1"/>
      <c r="K93" s="1"/>
      <c r="L93" s="1"/>
    </row>
    <row r="94" spans="2:12" hidden="1" x14ac:dyDescent="0.15">
      <c r="B94" s="87" t="s">
        <v>28</v>
      </c>
      <c r="C94" s="87" t="s">
        <v>100</v>
      </c>
      <c r="D94" s="88" t="s">
        <v>30</v>
      </c>
      <c r="E94" s="15">
        <f t="shared" si="6"/>
        <v>0</v>
      </c>
      <c r="F94" s="1"/>
      <c r="G94" s="1"/>
      <c r="H94" s="1"/>
      <c r="I94" s="1"/>
      <c r="J94" s="1"/>
      <c r="K94" s="1"/>
      <c r="L94" s="1"/>
    </row>
    <row r="95" spans="2:12" hidden="1" x14ac:dyDescent="0.15">
      <c r="B95" s="87" t="s">
        <v>28</v>
      </c>
      <c r="C95" s="87" t="s">
        <v>105</v>
      </c>
      <c r="D95" s="88" t="s">
        <v>30</v>
      </c>
      <c r="E95" s="15">
        <f t="shared" ref="E95:E161" si="7">SUM(F95:L95)</f>
        <v>0</v>
      </c>
      <c r="F95" s="1"/>
      <c r="G95" s="1"/>
      <c r="H95" s="1"/>
      <c r="I95" s="1"/>
      <c r="J95" s="1"/>
      <c r="K95" s="1"/>
      <c r="L95" s="1"/>
    </row>
    <row r="96" spans="2:12" hidden="1" x14ac:dyDescent="0.15">
      <c r="B96" s="87" t="s">
        <v>28</v>
      </c>
      <c r="C96" s="87" t="s">
        <v>110</v>
      </c>
      <c r="D96" s="88" t="s">
        <v>30</v>
      </c>
      <c r="E96" s="15">
        <f t="shared" si="7"/>
        <v>0</v>
      </c>
      <c r="F96" s="1"/>
      <c r="G96" s="1"/>
      <c r="H96" s="1"/>
      <c r="I96" s="1"/>
      <c r="J96" s="1"/>
      <c r="K96" s="1"/>
      <c r="L96" s="1"/>
    </row>
    <row r="97" spans="2:12" hidden="1" x14ac:dyDescent="0.15">
      <c r="B97" s="87" t="s">
        <v>28</v>
      </c>
      <c r="C97" s="87" t="s">
        <v>115</v>
      </c>
      <c r="D97" s="88" t="s">
        <v>30</v>
      </c>
      <c r="E97" s="15">
        <f t="shared" si="7"/>
        <v>0</v>
      </c>
      <c r="F97" s="1"/>
      <c r="G97" s="1"/>
      <c r="H97" s="1"/>
      <c r="I97" s="1"/>
      <c r="J97" s="1"/>
      <c r="K97" s="1"/>
      <c r="L97" s="1"/>
    </row>
    <row r="98" spans="2:12" hidden="1" x14ac:dyDescent="0.15">
      <c r="B98" s="87" t="s">
        <v>28</v>
      </c>
      <c r="C98" s="87" t="s">
        <v>120</v>
      </c>
      <c r="D98" s="88" t="s">
        <v>30</v>
      </c>
      <c r="E98" s="15">
        <f t="shared" si="7"/>
        <v>0</v>
      </c>
      <c r="F98" s="1"/>
      <c r="G98" s="1"/>
      <c r="H98" s="1"/>
      <c r="I98" s="1"/>
      <c r="J98" s="1"/>
      <c r="K98" s="1"/>
      <c r="L98" s="1"/>
    </row>
    <row r="99" spans="2:12" hidden="1" x14ac:dyDescent="0.15">
      <c r="B99" s="87" t="s">
        <v>28</v>
      </c>
      <c r="C99" s="87" t="s">
        <v>125</v>
      </c>
      <c r="D99" s="88" t="s">
        <v>30</v>
      </c>
      <c r="E99" s="15">
        <f t="shared" si="7"/>
        <v>0</v>
      </c>
      <c r="F99" s="1"/>
      <c r="G99" s="1"/>
      <c r="H99" s="1"/>
      <c r="I99" s="1"/>
      <c r="J99" s="1"/>
      <c r="K99" s="1"/>
      <c r="L99" s="1"/>
    </row>
    <row r="100" spans="2:12" hidden="1" x14ac:dyDescent="0.15">
      <c r="B100" s="87" t="s">
        <v>28</v>
      </c>
      <c r="C100" s="87" t="s">
        <v>130</v>
      </c>
      <c r="D100" s="88" t="s">
        <v>30</v>
      </c>
      <c r="E100" s="15">
        <f t="shared" si="7"/>
        <v>0</v>
      </c>
      <c r="F100" s="1"/>
      <c r="G100" s="1"/>
      <c r="H100" s="1"/>
      <c r="I100" s="1"/>
      <c r="J100" s="1"/>
      <c r="K100" s="1"/>
      <c r="L100" s="1"/>
    </row>
    <row r="101" spans="2:12" hidden="1" x14ac:dyDescent="0.15">
      <c r="B101" s="87" t="s">
        <v>259</v>
      </c>
      <c r="C101" s="87" t="s">
        <v>147</v>
      </c>
      <c r="D101" s="68" t="s">
        <v>30</v>
      </c>
      <c r="E101" s="15">
        <f t="shared" si="7"/>
        <v>0</v>
      </c>
      <c r="F101" s="1"/>
      <c r="G101" s="1"/>
      <c r="H101" s="1"/>
      <c r="I101" s="1"/>
      <c r="J101" s="1"/>
      <c r="K101" s="1"/>
      <c r="L101" s="1"/>
    </row>
    <row r="102" spans="2:12" hidden="1" x14ac:dyDescent="0.15">
      <c r="B102" s="87" t="s">
        <v>260</v>
      </c>
      <c r="C102" s="87" t="s">
        <v>147</v>
      </c>
      <c r="D102" s="68" t="s">
        <v>30</v>
      </c>
      <c r="E102" s="15">
        <f t="shared" si="7"/>
        <v>0</v>
      </c>
      <c r="F102" s="1"/>
      <c r="G102" s="1"/>
      <c r="H102" s="1"/>
      <c r="I102" s="1"/>
      <c r="J102" s="1"/>
      <c r="K102" s="1"/>
      <c r="L102" s="1"/>
    </row>
    <row r="103" spans="2:12" hidden="1" x14ac:dyDescent="0.15">
      <c r="B103" s="87" t="s">
        <v>144</v>
      </c>
      <c r="C103" s="87" t="s">
        <v>147</v>
      </c>
      <c r="D103" s="88" t="s">
        <v>134</v>
      </c>
      <c r="E103" s="15">
        <f t="shared" si="7"/>
        <v>0</v>
      </c>
      <c r="F103" s="1"/>
      <c r="G103" s="1"/>
      <c r="H103" s="1"/>
      <c r="I103" s="1"/>
      <c r="J103" s="1"/>
      <c r="K103" s="1"/>
      <c r="L103" s="1"/>
    </row>
    <row r="104" spans="2:12" hidden="1" x14ac:dyDescent="0.15">
      <c r="B104" s="87" t="s">
        <v>21</v>
      </c>
      <c r="C104" s="87" t="s">
        <v>26</v>
      </c>
      <c r="D104" s="88" t="s">
        <v>23</v>
      </c>
      <c r="E104" s="15">
        <f t="shared" si="7"/>
        <v>0</v>
      </c>
      <c r="F104" s="1"/>
      <c r="G104" s="1"/>
      <c r="H104" s="1"/>
      <c r="I104" s="1"/>
      <c r="J104" s="1"/>
      <c r="K104" s="1"/>
      <c r="L104" s="1"/>
    </row>
    <row r="105" spans="2:12" hidden="1" x14ac:dyDescent="0.15">
      <c r="B105" s="87" t="s">
        <v>28</v>
      </c>
      <c r="C105" s="87" t="s">
        <v>36</v>
      </c>
      <c r="D105" s="88" t="s">
        <v>30</v>
      </c>
      <c r="E105" s="15">
        <f t="shared" si="7"/>
        <v>0</v>
      </c>
      <c r="F105" s="1"/>
      <c r="G105" s="1"/>
      <c r="H105" s="1"/>
      <c r="I105" s="1"/>
      <c r="J105" s="1"/>
      <c r="K105" s="1"/>
      <c r="L105" s="1"/>
    </row>
    <row r="106" spans="2:12" hidden="1" x14ac:dyDescent="0.15">
      <c r="B106" s="87" t="s">
        <v>28</v>
      </c>
      <c r="C106" s="87" t="s">
        <v>37</v>
      </c>
      <c r="D106" s="88" t="s">
        <v>30</v>
      </c>
      <c r="E106" s="15">
        <f t="shared" si="7"/>
        <v>0</v>
      </c>
      <c r="F106" s="1"/>
      <c r="G106" s="1"/>
      <c r="H106" s="1"/>
      <c r="I106" s="1"/>
      <c r="J106" s="1"/>
      <c r="K106" s="1"/>
      <c r="L106" s="1"/>
    </row>
    <row r="107" spans="2:12" hidden="1" x14ac:dyDescent="0.15">
      <c r="B107" s="87" t="s">
        <v>28</v>
      </c>
      <c r="C107" s="87" t="s">
        <v>38</v>
      </c>
      <c r="D107" s="88" t="s">
        <v>30</v>
      </c>
      <c r="E107" s="15">
        <f t="shared" si="7"/>
        <v>0</v>
      </c>
      <c r="F107" s="1"/>
      <c r="G107" s="1"/>
      <c r="H107" s="1"/>
      <c r="I107" s="1"/>
      <c r="J107" s="1"/>
      <c r="K107" s="1"/>
      <c r="L107" s="1"/>
    </row>
    <row r="108" spans="2:12" hidden="1" x14ac:dyDescent="0.15">
      <c r="B108" s="87" t="s">
        <v>28</v>
      </c>
      <c r="C108" s="87" t="s">
        <v>44</v>
      </c>
      <c r="D108" s="88" t="s">
        <v>30</v>
      </c>
      <c r="E108" s="15">
        <f t="shared" si="7"/>
        <v>0</v>
      </c>
      <c r="F108" s="1"/>
      <c r="G108" s="1"/>
      <c r="H108" s="1"/>
      <c r="I108" s="1"/>
      <c r="J108" s="1"/>
      <c r="K108" s="1"/>
      <c r="L108" s="1"/>
    </row>
    <row r="109" spans="2:12" hidden="1" x14ac:dyDescent="0.15">
      <c r="B109" s="87" t="s">
        <v>28</v>
      </c>
      <c r="C109" s="87" t="s">
        <v>48</v>
      </c>
      <c r="D109" s="88" t="s">
        <v>30</v>
      </c>
      <c r="E109" s="15">
        <f t="shared" si="7"/>
        <v>0</v>
      </c>
      <c r="F109" s="1"/>
      <c r="G109" s="1"/>
      <c r="H109" s="1"/>
      <c r="I109" s="1"/>
      <c r="J109" s="1"/>
      <c r="K109" s="1"/>
      <c r="L109" s="1"/>
    </row>
    <row r="110" spans="2:12" hidden="1" x14ac:dyDescent="0.15">
      <c r="B110" s="87" t="s">
        <v>28</v>
      </c>
      <c r="C110" s="87" t="s">
        <v>53</v>
      </c>
      <c r="D110" s="88" t="s">
        <v>30</v>
      </c>
      <c r="E110" s="15">
        <f t="shared" si="7"/>
        <v>0</v>
      </c>
      <c r="F110" s="1"/>
      <c r="G110" s="1"/>
      <c r="H110" s="1"/>
      <c r="I110" s="1"/>
      <c r="J110" s="1"/>
      <c r="K110" s="1"/>
      <c r="L110" s="1"/>
    </row>
    <row r="111" spans="2:12" hidden="1" x14ac:dyDescent="0.15">
      <c r="B111" s="87" t="s">
        <v>28</v>
      </c>
      <c r="C111" s="87" t="s">
        <v>62</v>
      </c>
      <c r="D111" s="88" t="s">
        <v>30</v>
      </c>
      <c r="E111" s="15">
        <f t="shared" si="7"/>
        <v>0</v>
      </c>
      <c r="F111" s="1"/>
      <c r="G111" s="1"/>
      <c r="H111" s="1"/>
      <c r="I111" s="1"/>
      <c r="J111" s="1"/>
      <c r="K111" s="1"/>
      <c r="L111" s="1"/>
    </row>
    <row r="112" spans="2:12" hidden="1" x14ac:dyDescent="0.15">
      <c r="B112" s="87" t="s">
        <v>28</v>
      </c>
      <c r="C112" s="87" t="s">
        <v>67</v>
      </c>
      <c r="D112" s="88" t="s">
        <v>30</v>
      </c>
      <c r="E112" s="15">
        <f t="shared" si="7"/>
        <v>0</v>
      </c>
      <c r="F112" s="1"/>
      <c r="G112" s="1"/>
      <c r="H112" s="1"/>
      <c r="I112" s="1"/>
      <c r="J112" s="1"/>
      <c r="K112" s="1"/>
      <c r="L112" s="1"/>
    </row>
    <row r="113" spans="2:12" hidden="1" x14ac:dyDescent="0.15">
      <c r="B113" s="87" t="s">
        <v>28</v>
      </c>
      <c r="C113" s="87" t="s">
        <v>72</v>
      </c>
      <c r="D113" s="88" t="s">
        <v>30</v>
      </c>
      <c r="E113" s="15">
        <f t="shared" si="7"/>
        <v>0</v>
      </c>
      <c r="F113" s="1"/>
      <c r="G113" s="1"/>
      <c r="H113" s="1"/>
      <c r="I113" s="1"/>
      <c r="J113" s="1"/>
      <c r="K113" s="1"/>
      <c r="L113" s="1"/>
    </row>
    <row r="114" spans="2:12" hidden="1" x14ac:dyDescent="0.15">
      <c r="B114" s="87" t="s">
        <v>28</v>
      </c>
      <c r="C114" s="87" t="s">
        <v>76</v>
      </c>
      <c r="D114" s="88" t="s">
        <v>30</v>
      </c>
      <c r="E114" s="15">
        <f t="shared" si="7"/>
        <v>0</v>
      </c>
      <c r="F114" s="1"/>
      <c r="G114" s="1"/>
      <c r="H114" s="1"/>
      <c r="I114" s="1"/>
      <c r="J114" s="1"/>
      <c r="K114" s="1"/>
      <c r="L114" s="1"/>
    </row>
    <row r="115" spans="2:12" hidden="1" x14ac:dyDescent="0.15">
      <c r="B115" s="87" t="s">
        <v>28</v>
      </c>
      <c r="C115" s="87" t="s">
        <v>81</v>
      </c>
      <c r="D115" s="88" t="s">
        <v>30</v>
      </c>
      <c r="E115" s="15">
        <f t="shared" si="7"/>
        <v>0</v>
      </c>
      <c r="F115" s="1"/>
      <c r="G115" s="1"/>
      <c r="H115" s="1"/>
      <c r="I115" s="1"/>
      <c r="J115" s="1"/>
      <c r="K115" s="1"/>
      <c r="L115" s="1"/>
    </row>
    <row r="116" spans="2:12" hidden="1" x14ac:dyDescent="0.15">
      <c r="B116" s="87" t="s">
        <v>28</v>
      </c>
      <c r="C116" s="87" t="s">
        <v>86</v>
      </c>
      <c r="D116" s="88" t="s">
        <v>30</v>
      </c>
      <c r="E116" s="15">
        <f t="shared" si="7"/>
        <v>0</v>
      </c>
      <c r="F116" s="1"/>
      <c r="G116" s="1"/>
      <c r="H116" s="1"/>
      <c r="I116" s="1"/>
      <c r="J116" s="1"/>
      <c r="K116" s="1"/>
      <c r="L116" s="1"/>
    </row>
    <row r="117" spans="2:12" hidden="1" x14ac:dyDescent="0.15">
      <c r="B117" s="87" t="s">
        <v>28</v>
      </c>
      <c r="C117" s="87" t="s">
        <v>91</v>
      </c>
      <c r="D117" s="88" t="s">
        <v>30</v>
      </c>
      <c r="E117" s="15">
        <f t="shared" si="7"/>
        <v>0</v>
      </c>
      <c r="F117" s="1"/>
      <c r="G117" s="1"/>
      <c r="H117" s="1"/>
      <c r="I117" s="1"/>
      <c r="J117" s="1"/>
      <c r="K117" s="1"/>
      <c r="L117" s="1"/>
    </row>
    <row r="118" spans="2:12" hidden="1" x14ac:dyDescent="0.15">
      <c r="B118" s="87" t="s">
        <v>28</v>
      </c>
      <c r="C118" s="87" t="s">
        <v>137</v>
      </c>
      <c r="D118" s="88" t="s">
        <v>30</v>
      </c>
      <c r="E118" s="15">
        <f t="shared" si="7"/>
        <v>0</v>
      </c>
      <c r="F118" s="1"/>
      <c r="G118" s="1"/>
      <c r="H118" s="1"/>
      <c r="I118" s="1"/>
      <c r="J118" s="1"/>
      <c r="K118" s="1"/>
      <c r="L118" s="1"/>
    </row>
    <row r="119" spans="2:12" hidden="1" x14ac:dyDescent="0.15">
      <c r="B119" s="87" t="s">
        <v>28</v>
      </c>
      <c r="C119" s="87" t="s">
        <v>142</v>
      </c>
      <c r="D119" s="88" t="s">
        <v>30</v>
      </c>
      <c r="E119" s="15">
        <f t="shared" si="7"/>
        <v>0</v>
      </c>
      <c r="F119" s="1"/>
      <c r="G119" s="1"/>
      <c r="H119" s="1"/>
      <c r="I119" s="1"/>
      <c r="J119" s="1"/>
      <c r="K119" s="1"/>
      <c r="L119" s="1"/>
    </row>
    <row r="120" spans="2:12" hidden="1" x14ac:dyDescent="0.15">
      <c r="B120" s="87" t="s">
        <v>28</v>
      </c>
      <c r="C120" s="87" t="s">
        <v>96</v>
      </c>
      <c r="D120" s="88" t="s">
        <v>30</v>
      </c>
      <c r="E120" s="15">
        <f t="shared" si="7"/>
        <v>0</v>
      </c>
      <c r="F120" s="1"/>
      <c r="G120" s="1"/>
      <c r="H120" s="1"/>
      <c r="I120" s="1"/>
      <c r="J120" s="1"/>
      <c r="K120" s="1"/>
      <c r="L120" s="1"/>
    </row>
    <row r="121" spans="2:12" hidden="1" x14ac:dyDescent="0.15">
      <c r="B121" s="87" t="s">
        <v>28</v>
      </c>
      <c r="C121" s="87" t="s">
        <v>101</v>
      </c>
      <c r="D121" s="88" t="s">
        <v>30</v>
      </c>
      <c r="E121" s="15">
        <f t="shared" si="7"/>
        <v>0</v>
      </c>
      <c r="F121" s="1"/>
      <c r="G121" s="1"/>
      <c r="H121" s="1"/>
      <c r="I121" s="1"/>
      <c r="J121" s="1"/>
      <c r="K121" s="1"/>
      <c r="L121" s="1"/>
    </row>
    <row r="122" spans="2:12" hidden="1" x14ac:dyDescent="0.15">
      <c r="B122" s="87" t="s">
        <v>28</v>
      </c>
      <c r="C122" s="87" t="s">
        <v>106</v>
      </c>
      <c r="D122" s="88" t="s">
        <v>30</v>
      </c>
      <c r="E122" s="15">
        <f t="shared" si="7"/>
        <v>0</v>
      </c>
      <c r="F122" s="1"/>
      <c r="G122" s="1"/>
      <c r="H122" s="1"/>
      <c r="I122" s="1"/>
      <c r="J122" s="1"/>
      <c r="K122" s="1"/>
      <c r="L122" s="1"/>
    </row>
    <row r="123" spans="2:12" hidden="1" x14ac:dyDescent="0.15">
      <c r="B123" s="87" t="s">
        <v>28</v>
      </c>
      <c r="C123" s="87" t="s">
        <v>111</v>
      </c>
      <c r="D123" s="88" t="s">
        <v>30</v>
      </c>
      <c r="E123" s="15">
        <f t="shared" si="7"/>
        <v>0</v>
      </c>
      <c r="F123" s="1"/>
      <c r="G123" s="1"/>
      <c r="H123" s="1"/>
      <c r="I123" s="1"/>
      <c r="J123" s="1"/>
      <c r="K123" s="1"/>
      <c r="L123" s="1"/>
    </row>
    <row r="124" spans="2:12" hidden="1" x14ac:dyDescent="0.15">
      <c r="B124" s="87" t="s">
        <v>28</v>
      </c>
      <c r="C124" s="87" t="s">
        <v>116</v>
      </c>
      <c r="D124" s="88" t="s">
        <v>30</v>
      </c>
      <c r="E124" s="15">
        <f t="shared" si="7"/>
        <v>0</v>
      </c>
      <c r="F124" s="1"/>
      <c r="G124" s="1"/>
      <c r="H124" s="1"/>
      <c r="I124" s="1"/>
      <c r="J124" s="1"/>
      <c r="K124" s="1"/>
      <c r="L124" s="1"/>
    </row>
    <row r="125" spans="2:12" hidden="1" x14ac:dyDescent="0.15">
      <c r="B125" s="87" t="s">
        <v>28</v>
      </c>
      <c r="C125" s="87" t="s">
        <v>121</v>
      </c>
      <c r="D125" s="88" t="s">
        <v>30</v>
      </c>
      <c r="E125" s="15">
        <f t="shared" si="7"/>
        <v>0</v>
      </c>
      <c r="F125" s="1"/>
      <c r="G125" s="1"/>
      <c r="H125" s="1"/>
      <c r="I125" s="1"/>
      <c r="J125" s="1"/>
      <c r="K125" s="1"/>
      <c r="L125" s="1"/>
    </row>
    <row r="126" spans="2:12" hidden="1" x14ac:dyDescent="0.15">
      <c r="B126" s="87" t="s">
        <v>28</v>
      </c>
      <c r="C126" s="87" t="s">
        <v>126</v>
      </c>
      <c r="D126" s="88" t="s">
        <v>30</v>
      </c>
      <c r="E126" s="15">
        <f t="shared" si="7"/>
        <v>0</v>
      </c>
      <c r="F126" s="1"/>
      <c r="G126" s="1"/>
      <c r="H126" s="1"/>
      <c r="I126" s="1"/>
      <c r="J126" s="1"/>
      <c r="K126" s="1"/>
      <c r="L126" s="1"/>
    </row>
    <row r="127" spans="2:12" hidden="1" x14ac:dyDescent="0.15">
      <c r="B127" s="87" t="s">
        <v>28</v>
      </c>
      <c r="C127" s="87" t="s">
        <v>131</v>
      </c>
      <c r="D127" s="88" t="s">
        <v>30</v>
      </c>
      <c r="E127" s="15">
        <f t="shared" si="7"/>
        <v>0</v>
      </c>
      <c r="F127" s="1"/>
      <c r="G127" s="1"/>
      <c r="H127" s="1"/>
      <c r="I127" s="1"/>
      <c r="J127" s="1"/>
      <c r="K127" s="1"/>
      <c r="L127" s="1"/>
    </row>
    <row r="128" spans="2:12" hidden="1" x14ac:dyDescent="0.15">
      <c r="B128" s="87" t="s">
        <v>259</v>
      </c>
      <c r="C128" s="87" t="s">
        <v>148</v>
      </c>
      <c r="D128" s="68" t="s">
        <v>30</v>
      </c>
      <c r="E128" s="15">
        <f t="shared" si="7"/>
        <v>0</v>
      </c>
      <c r="F128" s="1"/>
      <c r="G128" s="1"/>
      <c r="H128" s="1"/>
      <c r="I128" s="1"/>
      <c r="J128" s="1"/>
      <c r="K128" s="1"/>
      <c r="L128" s="1"/>
    </row>
    <row r="129" spans="2:12" hidden="1" x14ac:dyDescent="0.15">
      <c r="B129" s="87" t="s">
        <v>260</v>
      </c>
      <c r="C129" s="87" t="s">
        <v>148</v>
      </c>
      <c r="D129" s="68" t="s">
        <v>30</v>
      </c>
      <c r="E129" s="15">
        <f t="shared" si="7"/>
        <v>0</v>
      </c>
      <c r="F129" s="1"/>
      <c r="G129" s="1"/>
      <c r="H129" s="1"/>
      <c r="I129" s="1"/>
      <c r="J129" s="1"/>
      <c r="K129" s="1"/>
      <c r="L129" s="1"/>
    </row>
    <row r="130" spans="2:12" hidden="1" x14ac:dyDescent="0.15">
      <c r="B130" s="87" t="s">
        <v>144</v>
      </c>
      <c r="C130" s="87" t="s">
        <v>148</v>
      </c>
      <c r="D130" s="88" t="s">
        <v>30</v>
      </c>
      <c r="E130" s="15">
        <f t="shared" si="7"/>
        <v>0</v>
      </c>
      <c r="F130" s="1"/>
      <c r="G130" s="1"/>
      <c r="H130" s="1"/>
      <c r="I130" s="1"/>
      <c r="J130" s="1"/>
      <c r="K130" s="1"/>
      <c r="L130" s="1"/>
    </row>
    <row r="131" spans="2:12" hidden="1" x14ac:dyDescent="0.15">
      <c r="B131" s="87" t="s">
        <v>21</v>
      </c>
      <c r="C131" s="87" t="s">
        <v>27</v>
      </c>
      <c r="D131" s="88" t="s">
        <v>23</v>
      </c>
      <c r="E131" s="15">
        <f t="shared" si="7"/>
        <v>0</v>
      </c>
      <c r="F131" s="1"/>
      <c r="G131" s="1"/>
      <c r="H131" s="1"/>
      <c r="I131" s="1"/>
      <c r="J131" s="1"/>
      <c r="K131" s="1"/>
      <c r="L131" s="1"/>
    </row>
    <row r="132" spans="2:12" hidden="1" x14ac:dyDescent="0.15">
      <c r="B132" s="87" t="s">
        <v>28</v>
      </c>
      <c r="C132" s="87" t="s">
        <v>39</v>
      </c>
      <c r="D132" s="88" t="s">
        <v>30</v>
      </c>
      <c r="E132" s="15">
        <f t="shared" si="7"/>
        <v>0</v>
      </c>
      <c r="F132" s="1"/>
      <c r="G132" s="1"/>
      <c r="H132" s="1"/>
      <c r="I132" s="1"/>
      <c r="J132" s="1"/>
      <c r="K132" s="1"/>
      <c r="L132" s="1"/>
    </row>
    <row r="133" spans="2:12" hidden="1" x14ac:dyDescent="0.15">
      <c r="B133" s="87" t="s">
        <v>28</v>
      </c>
      <c r="C133" s="87" t="s">
        <v>40</v>
      </c>
      <c r="D133" s="88" t="s">
        <v>30</v>
      </c>
      <c r="E133" s="15">
        <f t="shared" si="7"/>
        <v>0</v>
      </c>
      <c r="F133" s="1"/>
      <c r="G133" s="1"/>
      <c r="H133" s="1"/>
      <c r="I133" s="1"/>
      <c r="J133" s="1"/>
      <c r="K133" s="1"/>
      <c r="L133" s="1"/>
    </row>
    <row r="134" spans="2:12" hidden="1" x14ac:dyDescent="0.15">
      <c r="B134" s="87" t="s">
        <v>28</v>
      </c>
      <c r="C134" s="87" t="s">
        <v>41</v>
      </c>
      <c r="D134" s="88" t="s">
        <v>30</v>
      </c>
      <c r="E134" s="15">
        <f t="shared" si="7"/>
        <v>0</v>
      </c>
      <c r="F134" s="1"/>
      <c r="G134" s="1"/>
      <c r="H134" s="1"/>
      <c r="I134" s="1"/>
      <c r="J134" s="1"/>
      <c r="K134" s="1"/>
      <c r="L134" s="1"/>
    </row>
    <row r="135" spans="2:12" hidden="1" x14ac:dyDescent="0.15">
      <c r="B135" s="87" t="s">
        <v>28</v>
      </c>
      <c r="C135" s="87" t="s">
        <v>45</v>
      </c>
      <c r="D135" s="88" t="s">
        <v>30</v>
      </c>
      <c r="E135" s="15">
        <f t="shared" si="7"/>
        <v>0</v>
      </c>
      <c r="F135" s="1"/>
      <c r="G135" s="1"/>
      <c r="H135" s="1"/>
      <c r="I135" s="1"/>
      <c r="J135" s="1"/>
      <c r="K135" s="1"/>
      <c r="L135" s="1"/>
    </row>
    <row r="136" spans="2:12" hidden="1" x14ac:dyDescent="0.15">
      <c r="B136" s="87" t="s">
        <v>28</v>
      </c>
      <c r="C136" s="87" t="s">
        <v>49</v>
      </c>
      <c r="D136" s="88" t="s">
        <v>30</v>
      </c>
      <c r="E136" s="15">
        <f t="shared" si="7"/>
        <v>0</v>
      </c>
      <c r="F136" s="1"/>
      <c r="G136" s="1"/>
      <c r="H136" s="1"/>
      <c r="I136" s="1"/>
      <c r="J136" s="1"/>
      <c r="K136" s="1"/>
      <c r="L136" s="1"/>
    </row>
    <row r="137" spans="2:12" hidden="1" x14ac:dyDescent="0.15">
      <c r="B137" s="87" t="s">
        <v>28</v>
      </c>
      <c r="C137" s="87" t="s">
        <v>54</v>
      </c>
      <c r="D137" s="88" t="s">
        <v>30</v>
      </c>
      <c r="E137" s="15">
        <f t="shared" si="7"/>
        <v>0</v>
      </c>
      <c r="F137" s="1"/>
      <c r="G137" s="1"/>
      <c r="H137" s="1"/>
      <c r="I137" s="1"/>
      <c r="J137" s="1"/>
      <c r="K137" s="1"/>
      <c r="L137" s="1"/>
    </row>
    <row r="138" spans="2:12" hidden="1" x14ac:dyDescent="0.15">
      <c r="B138" s="87" t="s">
        <v>28</v>
      </c>
      <c r="C138" s="87" t="s">
        <v>58</v>
      </c>
      <c r="D138" s="88" t="s">
        <v>30</v>
      </c>
      <c r="E138" s="15">
        <f t="shared" si="7"/>
        <v>0</v>
      </c>
      <c r="F138" s="1"/>
      <c r="G138" s="1"/>
      <c r="H138" s="1"/>
      <c r="I138" s="1"/>
      <c r="J138" s="1"/>
      <c r="K138" s="1"/>
      <c r="L138" s="1"/>
    </row>
    <row r="139" spans="2:12" hidden="1" x14ac:dyDescent="0.15">
      <c r="B139" s="87" t="s">
        <v>28</v>
      </c>
      <c r="C139" s="87" t="s">
        <v>63</v>
      </c>
      <c r="D139" s="88" t="s">
        <v>30</v>
      </c>
      <c r="E139" s="15">
        <f t="shared" si="7"/>
        <v>0</v>
      </c>
      <c r="F139" s="1"/>
      <c r="G139" s="1"/>
      <c r="H139" s="1"/>
      <c r="I139" s="1"/>
      <c r="J139" s="1"/>
      <c r="K139" s="1"/>
      <c r="L139" s="1"/>
    </row>
    <row r="140" spans="2:12" hidden="1" x14ac:dyDescent="0.15">
      <c r="B140" s="87" t="s">
        <v>28</v>
      </c>
      <c r="C140" s="87" t="s">
        <v>68</v>
      </c>
      <c r="D140" s="88" t="s">
        <v>30</v>
      </c>
      <c r="E140" s="15">
        <f t="shared" si="7"/>
        <v>0</v>
      </c>
      <c r="F140" s="1"/>
      <c r="G140" s="1"/>
      <c r="H140" s="1"/>
      <c r="I140" s="1"/>
      <c r="J140" s="1"/>
      <c r="K140" s="1"/>
      <c r="L140" s="1"/>
    </row>
    <row r="141" spans="2:12" hidden="1" x14ac:dyDescent="0.15">
      <c r="B141" s="87" t="s">
        <v>28</v>
      </c>
      <c r="C141" s="87" t="s">
        <v>73</v>
      </c>
      <c r="D141" s="88" t="s">
        <v>30</v>
      </c>
      <c r="E141" s="15">
        <f t="shared" si="7"/>
        <v>0</v>
      </c>
      <c r="F141" s="1"/>
      <c r="G141" s="1"/>
      <c r="H141" s="1"/>
      <c r="I141" s="1"/>
      <c r="J141" s="1"/>
      <c r="K141" s="1"/>
      <c r="L141" s="1"/>
    </row>
    <row r="142" spans="2:12" hidden="1" x14ac:dyDescent="0.15">
      <c r="B142" s="87" t="s">
        <v>28</v>
      </c>
      <c r="C142" s="87" t="s">
        <v>77</v>
      </c>
      <c r="D142" s="88" t="s">
        <v>30</v>
      </c>
      <c r="E142" s="15">
        <f t="shared" si="7"/>
        <v>0</v>
      </c>
      <c r="F142" s="1"/>
      <c r="G142" s="1"/>
      <c r="H142" s="1"/>
      <c r="I142" s="1"/>
      <c r="J142" s="1"/>
      <c r="K142" s="1"/>
      <c r="L142" s="1"/>
    </row>
    <row r="143" spans="2:12" ht="13.5" hidden="1" customHeight="1" x14ac:dyDescent="0.15">
      <c r="B143" s="87" t="s">
        <v>28</v>
      </c>
      <c r="C143" s="87" t="s">
        <v>82</v>
      </c>
      <c r="D143" s="88" t="s">
        <v>30</v>
      </c>
      <c r="E143" s="15">
        <f t="shared" si="7"/>
        <v>0</v>
      </c>
      <c r="F143" s="1"/>
      <c r="G143" s="1"/>
      <c r="H143" s="1"/>
      <c r="I143" s="1"/>
      <c r="J143" s="1"/>
      <c r="K143" s="1"/>
      <c r="L143" s="1"/>
    </row>
    <row r="144" spans="2:12" ht="13.5" hidden="1" customHeight="1" x14ac:dyDescent="0.15">
      <c r="B144" s="87" t="s">
        <v>28</v>
      </c>
      <c r="C144" s="87" t="s">
        <v>87</v>
      </c>
      <c r="D144" s="88" t="s">
        <v>30</v>
      </c>
      <c r="E144" s="15">
        <f t="shared" si="7"/>
        <v>0</v>
      </c>
      <c r="F144" s="1"/>
      <c r="G144" s="1"/>
      <c r="H144" s="1"/>
      <c r="I144" s="1"/>
      <c r="J144" s="1"/>
      <c r="K144" s="1"/>
      <c r="L144" s="1"/>
    </row>
    <row r="145" spans="2:12" ht="13.5" hidden="1" customHeight="1" x14ac:dyDescent="0.15">
      <c r="B145" s="87" t="s">
        <v>28</v>
      </c>
      <c r="C145" s="87" t="s">
        <v>92</v>
      </c>
      <c r="D145" s="88" t="s">
        <v>134</v>
      </c>
      <c r="E145" s="15">
        <f t="shared" si="7"/>
        <v>0</v>
      </c>
      <c r="F145" s="1"/>
      <c r="G145" s="1"/>
      <c r="H145" s="1"/>
      <c r="I145" s="1"/>
      <c r="J145" s="1"/>
      <c r="K145" s="1"/>
      <c r="L145" s="1"/>
    </row>
    <row r="146" spans="2:12" ht="13.5" hidden="1" customHeight="1" x14ac:dyDescent="0.15">
      <c r="B146" s="87" t="s">
        <v>28</v>
      </c>
      <c r="C146" s="87" t="s">
        <v>138</v>
      </c>
      <c r="D146" s="88" t="s">
        <v>134</v>
      </c>
      <c r="E146" s="15">
        <f t="shared" si="7"/>
        <v>0</v>
      </c>
      <c r="F146" s="1"/>
      <c r="G146" s="1"/>
      <c r="H146" s="1"/>
      <c r="I146" s="1"/>
      <c r="J146" s="1"/>
      <c r="K146" s="1"/>
      <c r="L146" s="1"/>
    </row>
    <row r="147" spans="2:12" ht="13.5" hidden="1" customHeight="1" x14ac:dyDescent="0.15">
      <c r="B147" s="87" t="s">
        <v>28</v>
      </c>
      <c r="C147" s="87" t="s">
        <v>143</v>
      </c>
      <c r="D147" s="88" t="s">
        <v>134</v>
      </c>
      <c r="E147" s="15">
        <f t="shared" si="7"/>
        <v>0</v>
      </c>
      <c r="F147" s="1"/>
      <c r="G147" s="1"/>
      <c r="H147" s="1"/>
      <c r="I147" s="1"/>
      <c r="J147" s="1"/>
      <c r="K147" s="1"/>
      <c r="L147" s="1"/>
    </row>
    <row r="148" spans="2:12" ht="13.5" hidden="1" customHeight="1" x14ac:dyDescent="0.15">
      <c r="B148" s="87" t="s">
        <v>28</v>
      </c>
      <c r="C148" s="87" t="s">
        <v>97</v>
      </c>
      <c r="D148" s="88" t="s">
        <v>134</v>
      </c>
      <c r="E148" s="15">
        <f t="shared" si="7"/>
        <v>0</v>
      </c>
      <c r="F148" s="1"/>
      <c r="G148" s="1"/>
      <c r="H148" s="1"/>
      <c r="I148" s="1"/>
      <c r="J148" s="1"/>
      <c r="K148" s="1"/>
      <c r="L148" s="1"/>
    </row>
    <row r="149" spans="2:12" ht="13.5" hidden="1" customHeight="1" x14ac:dyDescent="0.15">
      <c r="B149" s="87" t="s">
        <v>28</v>
      </c>
      <c r="C149" s="87" t="s">
        <v>102</v>
      </c>
      <c r="D149" s="88" t="s">
        <v>134</v>
      </c>
      <c r="E149" s="15">
        <f t="shared" si="7"/>
        <v>0</v>
      </c>
      <c r="F149" s="1"/>
      <c r="G149" s="1"/>
      <c r="H149" s="1"/>
      <c r="I149" s="1"/>
      <c r="J149" s="1"/>
      <c r="K149" s="1"/>
      <c r="L149" s="1"/>
    </row>
    <row r="150" spans="2:12" ht="13.5" hidden="1" customHeight="1" x14ac:dyDescent="0.15">
      <c r="B150" s="87" t="s">
        <v>28</v>
      </c>
      <c r="C150" s="87" t="s">
        <v>107</v>
      </c>
      <c r="D150" s="88" t="s">
        <v>134</v>
      </c>
      <c r="E150" s="15">
        <f t="shared" si="7"/>
        <v>0</v>
      </c>
      <c r="F150" s="1"/>
      <c r="G150" s="1"/>
      <c r="H150" s="1"/>
      <c r="I150" s="1"/>
      <c r="J150" s="1"/>
      <c r="K150" s="1"/>
      <c r="L150" s="1"/>
    </row>
    <row r="151" spans="2:12" ht="13.5" hidden="1" customHeight="1" x14ac:dyDescent="0.15">
      <c r="B151" s="87" t="s">
        <v>28</v>
      </c>
      <c r="C151" s="87" t="s">
        <v>112</v>
      </c>
      <c r="D151" s="88" t="s">
        <v>134</v>
      </c>
      <c r="E151" s="15">
        <f t="shared" si="7"/>
        <v>0</v>
      </c>
      <c r="F151" s="1"/>
      <c r="G151" s="1"/>
      <c r="H151" s="1"/>
      <c r="I151" s="1"/>
      <c r="J151" s="1"/>
      <c r="K151" s="1"/>
      <c r="L151" s="1"/>
    </row>
    <row r="152" spans="2:12" ht="13.5" hidden="1" customHeight="1" x14ac:dyDescent="0.15">
      <c r="B152" s="87" t="s">
        <v>28</v>
      </c>
      <c r="C152" s="87" t="s">
        <v>117</v>
      </c>
      <c r="D152" s="88" t="s">
        <v>134</v>
      </c>
      <c r="E152" s="15">
        <f t="shared" si="7"/>
        <v>0</v>
      </c>
      <c r="F152" s="1"/>
      <c r="G152" s="1"/>
      <c r="H152" s="1"/>
      <c r="I152" s="1"/>
      <c r="J152" s="1"/>
      <c r="K152" s="1"/>
      <c r="L152" s="1"/>
    </row>
    <row r="153" spans="2:12" ht="13.5" hidden="1" customHeight="1" x14ac:dyDescent="0.15">
      <c r="B153" s="87" t="s">
        <v>28</v>
      </c>
      <c r="C153" s="87" t="s">
        <v>122</v>
      </c>
      <c r="D153" s="88" t="s">
        <v>134</v>
      </c>
      <c r="E153" s="15">
        <f t="shared" si="7"/>
        <v>0</v>
      </c>
      <c r="F153" s="1"/>
      <c r="G153" s="1"/>
      <c r="H153" s="1"/>
      <c r="I153" s="1"/>
      <c r="J153" s="1"/>
      <c r="K153" s="1"/>
      <c r="L153" s="1"/>
    </row>
    <row r="154" spans="2:12" ht="13.5" hidden="1" customHeight="1" x14ac:dyDescent="0.15">
      <c r="B154" s="87" t="s">
        <v>28</v>
      </c>
      <c r="C154" s="87" t="s">
        <v>127</v>
      </c>
      <c r="D154" s="88" t="s">
        <v>134</v>
      </c>
      <c r="E154" s="15">
        <f t="shared" si="7"/>
        <v>0</v>
      </c>
      <c r="F154" s="1"/>
      <c r="G154" s="1"/>
      <c r="H154" s="1"/>
      <c r="I154" s="1"/>
      <c r="J154" s="1"/>
      <c r="K154" s="1"/>
      <c r="L154" s="1"/>
    </row>
    <row r="155" spans="2:12" ht="13.5" hidden="1" customHeight="1" x14ac:dyDescent="0.15">
      <c r="B155" s="87" t="s">
        <v>28</v>
      </c>
      <c r="C155" s="87" t="s">
        <v>132</v>
      </c>
      <c r="D155" s="88" t="s">
        <v>134</v>
      </c>
      <c r="E155" s="15">
        <f t="shared" si="7"/>
        <v>0</v>
      </c>
      <c r="F155" s="1"/>
      <c r="G155" s="1"/>
      <c r="H155" s="1"/>
      <c r="I155" s="1"/>
      <c r="J155" s="1"/>
      <c r="K155" s="1"/>
      <c r="L155" s="1"/>
    </row>
    <row r="156" spans="2:12" ht="13.5" hidden="1" customHeight="1" x14ac:dyDescent="0.15">
      <c r="B156" s="87" t="s">
        <v>259</v>
      </c>
      <c r="C156" s="87" t="s">
        <v>149</v>
      </c>
      <c r="D156" s="68" t="s">
        <v>30</v>
      </c>
      <c r="E156" s="16">
        <f>SUM(F156:L156)</f>
        <v>0</v>
      </c>
      <c r="F156" s="1"/>
      <c r="G156" s="1"/>
      <c r="H156" s="1"/>
      <c r="I156" s="1"/>
      <c r="J156" s="1"/>
      <c r="K156" s="1"/>
      <c r="L156" s="1"/>
    </row>
    <row r="157" spans="2:12" ht="13.5" hidden="1" customHeight="1" x14ac:dyDescent="0.15">
      <c r="B157" s="87" t="s">
        <v>260</v>
      </c>
      <c r="C157" s="87" t="s">
        <v>149</v>
      </c>
      <c r="D157" s="68" t="s">
        <v>30</v>
      </c>
      <c r="E157" s="16">
        <f>SUM(F157:L157)</f>
        <v>0</v>
      </c>
      <c r="F157" s="1"/>
      <c r="G157" s="1"/>
      <c r="H157" s="1"/>
      <c r="I157" s="1"/>
      <c r="J157" s="1"/>
      <c r="K157" s="1"/>
      <c r="L157" s="1"/>
    </row>
    <row r="158" spans="2:12" ht="13.5" hidden="1" customHeight="1" x14ac:dyDescent="0.15">
      <c r="B158" s="87" t="s">
        <v>144</v>
      </c>
      <c r="C158" s="87" t="s">
        <v>149</v>
      </c>
      <c r="D158" s="88" t="s">
        <v>134</v>
      </c>
      <c r="E158" s="15">
        <f t="shared" si="7"/>
        <v>0</v>
      </c>
      <c r="F158" s="1"/>
      <c r="G158" s="1"/>
      <c r="H158" s="1"/>
      <c r="I158" s="1"/>
      <c r="J158" s="1"/>
      <c r="K158" s="1"/>
      <c r="L158" s="1"/>
    </row>
    <row r="159" spans="2:12" ht="13.5" hidden="1" customHeight="1" x14ac:dyDescent="0.15">
      <c r="B159" s="87" t="s">
        <v>261</v>
      </c>
      <c r="C159" s="87"/>
      <c r="D159" s="68" t="s">
        <v>262</v>
      </c>
      <c r="E159" s="16">
        <f>SUM(F159:L159)</f>
        <v>0</v>
      </c>
      <c r="F159" s="1"/>
      <c r="G159" s="1"/>
      <c r="H159" s="1"/>
      <c r="I159" s="1"/>
      <c r="J159" s="1"/>
      <c r="K159" s="1"/>
      <c r="L159" s="1"/>
    </row>
    <row r="160" spans="2:12" ht="13.5" hidden="1" customHeight="1" x14ac:dyDescent="0.15">
      <c r="B160" s="87" t="s">
        <v>150</v>
      </c>
      <c r="C160" s="87" t="s">
        <v>151</v>
      </c>
      <c r="D160" s="88" t="s">
        <v>152</v>
      </c>
      <c r="E160" s="15">
        <f t="shared" si="7"/>
        <v>0</v>
      </c>
      <c r="F160" s="24">
        <f>+F12</f>
        <v>0</v>
      </c>
      <c r="G160" s="24">
        <f t="shared" ref="G160:L160" si="8">+G12</f>
        <v>0</v>
      </c>
      <c r="H160" s="24">
        <f t="shared" si="8"/>
        <v>0</v>
      </c>
      <c r="I160" s="24">
        <f t="shared" si="8"/>
        <v>0</v>
      </c>
      <c r="J160" s="24">
        <f t="shared" si="8"/>
        <v>0</v>
      </c>
      <c r="K160" s="24">
        <f t="shared" si="8"/>
        <v>0</v>
      </c>
      <c r="L160" s="24">
        <f t="shared" si="8"/>
        <v>0</v>
      </c>
    </row>
    <row r="161" spans="2:12" ht="13.5" hidden="1" customHeight="1" x14ac:dyDescent="0.15">
      <c r="B161" s="87" t="s">
        <v>413</v>
      </c>
      <c r="C161" s="87" t="s">
        <v>414</v>
      </c>
      <c r="D161" s="88" t="s">
        <v>253</v>
      </c>
      <c r="E161" s="15">
        <f t="shared" si="7"/>
        <v>0</v>
      </c>
      <c r="F161" s="24">
        <f>ROUNDUP(F160/30,0)</f>
        <v>0</v>
      </c>
      <c r="G161" s="24">
        <f t="shared" ref="G161:L161" si="9">ROUNDUP(G160/30,0)</f>
        <v>0</v>
      </c>
      <c r="H161" s="24">
        <f t="shared" si="9"/>
        <v>0</v>
      </c>
      <c r="I161" s="24">
        <f t="shared" si="9"/>
        <v>0</v>
      </c>
      <c r="J161" s="24">
        <f t="shared" si="9"/>
        <v>0</v>
      </c>
      <c r="K161" s="24">
        <f t="shared" si="9"/>
        <v>0</v>
      </c>
      <c r="L161" s="24">
        <f t="shared" si="9"/>
        <v>0</v>
      </c>
    </row>
    <row r="162" spans="2:12" ht="13.5" hidden="1" customHeight="1" x14ac:dyDescent="0.15">
      <c r="B162" s="12" t="s">
        <v>153</v>
      </c>
      <c r="C162" s="12"/>
      <c r="D162" s="13"/>
      <c r="E162" s="14"/>
      <c r="F162" s="14"/>
      <c r="G162" s="14"/>
      <c r="H162" s="14"/>
      <c r="I162" s="14"/>
      <c r="J162" s="14"/>
      <c r="K162" s="14"/>
      <c r="L162" s="14"/>
    </row>
    <row r="163" spans="2:12" ht="13.5" hidden="1" customHeight="1" x14ac:dyDescent="0.15">
      <c r="B163" s="87" t="s">
        <v>154</v>
      </c>
      <c r="C163" s="87" t="s">
        <v>145</v>
      </c>
      <c r="D163" s="88" t="s">
        <v>152</v>
      </c>
      <c r="E163" s="8">
        <f t="shared" ref="E163:E168" si="10">SUM(F163:L163)</f>
        <v>0</v>
      </c>
      <c r="F163" s="1"/>
      <c r="G163" s="1"/>
      <c r="H163" s="1"/>
      <c r="I163" s="1"/>
      <c r="J163" s="1"/>
      <c r="K163" s="1"/>
      <c r="L163" s="1"/>
    </row>
    <row r="164" spans="2:12" ht="13.5" hidden="1" customHeight="1" x14ac:dyDescent="0.15">
      <c r="B164" s="87" t="s">
        <v>154</v>
      </c>
      <c r="C164" s="87" t="s">
        <v>146</v>
      </c>
      <c r="D164" s="88" t="s">
        <v>152</v>
      </c>
      <c r="E164" s="8">
        <f t="shared" si="10"/>
        <v>0</v>
      </c>
      <c r="F164" s="1"/>
      <c r="G164" s="1"/>
      <c r="H164" s="1"/>
      <c r="I164" s="1"/>
      <c r="J164" s="1"/>
      <c r="K164" s="1"/>
      <c r="L164" s="1"/>
    </row>
    <row r="165" spans="2:12" ht="13.5" hidden="1" customHeight="1" x14ac:dyDescent="0.15">
      <c r="B165" s="87" t="s">
        <v>154</v>
      </c>
      <c r="C165" s="87" t="s">
        <v>147</v>
      </c>
      <c r="D165" s="88" t="s">
        <v>152</v>
      </c>
      <c r="E165" s="8">
        <f t="shared" si="10"/>
        <v>0</v>
      </c>
      <c r="F165" s="1"/>
      <c r="G165" s="1"/>
      <c r="H165" s="1"/>
      <c r="I165" s="1"/>
      <c r="J165" s="1"/>
      <c r="K165" s="1"/>
      <c r="L165" s="1"/>
    </row>
    <row r="166" spans="2:12" ht="13.5" hidden="1" customHeight="1" x14ac:dyDescent="0.15">
      <c r="B166" s="87" t="s">
        <v>154</v>
      </c>
      <c r="C166" s="87" t="s">
        <v>148</v>
      </c>
      <c r="D166" s="88" t="s">
        <v>152</v>
      </c>
      <c r="E166" s="8">
        <f t="shared" si="10"/>
        <v>0</v>
      </c>
      <c r="F166" s="1"/>
      <c r="G166" s="1"/>
      <c r="H166" s="1"/>
      <c r="I166" s="1"/>
      <c r="J166" s="1"/>
      <c r="K166" s="1"/>
      <c r="L166" s="1"/>
    </row>
    <row r="167" spans="2:12" ht="13.5" hidden="1" customHeight="1" x14ac:dyDescent="0.15">
      <c r="B167" s="87" t="s">
        <v>154</v>
      </c>
      <c r="C167" s="87" t="s">
        <v>149</v>
      </c>
      <c r="D167" s="88" t="s">
        <v>152</v>
      </c>
      <c r="E167" s="8">
        <f t="shared" si="10"/>
        <v>0</v>
      </c>
      <c r="F167" s="1"/>
      <c r="G167" s="1"/>
      <c r="H167" s="1"/>
      <c r="I167" s="1"/>
      <c r="J167" s="1"/>
      <c r="K167" s="1"/>
      <c r="L167" s="1"/>
    </row>
    <row r="168" spans="2:12" ht="13.5" hidden="1" customHeight="1" x14ac:dyDescent="0.15">
      <c r="B168" s="87" t="s">
        <v>155</v>
      </c>
      <c r="C168" s="87" t="s">
        <v>145</v>
      </c>
      <c r="D168" s="88" t="s">
        <v>156</v>
      </c>
      <c r="E168" s="15">
        <f t="shared" si="10"/>
        <v>0</v>
      </c>
      <c r="F168" s="16">
        <f>+F26</f>
        <v>0</v>
      </c>
      <c r="G168" s="16">
        <f t="shared" ref="G168:L168" si="11">+G26</f>
        <v>0</v>
      </c>
      <c r="H168" s="16">
        <f t="shared" si="11"/>
        <v>0</v>
      </c>
      <c r="I168" s="16">
        <f t="shared" si="11"/>
        <v>0</v>
      </c>
      <c r="J168" s="16">
        <f t="shared" si="11"/>
        <v>0</v>
      </c>
      <c r="K168" s="16">
        <f t="shared" si="11"/>
        <v>0</v>
      </c>
      <c r="L168" s="16">
        <f t="shared" si="11"/>
        <v>0</v>
      </c>
    </row>
    <row r="169" spans="2:12" ht="13.5" hidden="1" customHeight="1" x14ac:dyDescent="0.15">
      <c r="B169" s="87" t="s">
        <v>155</v>
      </c>
      <c r="C169" s="87" t="s">
        <v>146</v>
      </c>
      <c r="D169" s="88" t="s">
        <v>156</v>
      </c>
      <c r="E169" s="15">
        <f t="shared" ref="E169:E197" si="12">SUM(F169:L169)</f>
        <v>0</v>
      </c>
      <c r="F169" s="16">
        <f>+F71</f>
        <v>0</v>
      </c>
      <c r="G169" s="16">
        <f t="shared" ref="G169:L169" si="13">+G71</f>
        <v>0</v>
      </c>
      <c r="H169" s="16">
        <f t="shared" si="13"/>
        <v>0</v>
      </c>
      <c r="I169" s="16">
        <f t="shared" si="13"/>
        <v>0</v>
      </c>
      <c r="J169" s="16">
        <f t="shared" si="13"/>
        <v>0</v>
      </c>
      <c r="K169" s="16">
        <f t="shared" si="13"/>
        <v>0</v>
      </c>
      <c r="L169" s="16">
        <f t="shared" si="13"/>
        <v>0</v>
      </c>
    </row>
    <row r="170" spans="2:12" ht="13.5" hidden="1" customHeight="1" x14ac:dyDescent="0.15">
      <c r="B170" s="87" t="s">
        <v>155</v>
      </c>
      <c r="C170" s="87" t="s">
        <v>147</v>
      </c>
      <c r="D170" s="88" t="s">
        <v>156</v>
      </c>
      <c r="E170" s="15">
        <f t="shared" si="12"/>
        <v>0</v>
      </c>
      <c r="F170" s="16">
        <f>+F76</f>
        <v>0</v>
      </c>
      <c r="G170" s="16">
        <f t="shared" ref="G170:L170" si="14">+G76</f>
        <v>0</v>
      </c>
      <c r="H170" s="16">
        <f t="shared" si="14"/>
        <v>0</v>
      </c>
      <c r="I170" s="16">
        <f t="shared" si="14"/>
        <v>0</v>
      </c>
      <c r="J170" s="16">
        <f t="shared" si="14"/>
        <v>0</v>
      </c>
      <c r="K170" s="16">
        <f t="shared" si="14"/>
        <v>0</v>
      </c>
      <c r="L170" s="16">
        <f t="shared" si="14"/>
        <v>0</v>
      </c>
    </row>
    <row r="171" spans="2:12" ht="13.5" hidden="1" customHeight="1" x14ac:dyDescent="0.15">
      <c r="B171" s="87" t="s">
        <v>155</v>
      </c>
      <c r="C171" s="87" t="s">
        <v>148</v>
      </c>
      <c r="D171" s="88" t="s">
        <v>156</v>
      </c>
      <c r="E171" s="15">
        <f t="shared" si="12"/>
        <v>0</v>
      </c>
      <c r="F171" s="16">
        <f>+F104</f>
        <v>0</v>
      </c>
      <c r="G171" s="16">
        <f t="shared" ref="G171:L171" si="15">+G104</f>
        <v>0</v>
      </c>
      <c r="H171" s="16">
        <f t="shared" si="15"/>
        <v>0</v>
      </c>
      <c r="I171" s="16">
        <f t="shared" si="15"/>
        <v>0</v>
      </c>
      <c r="J171" s="16">
        <f t="shared" si="15"/>
        <v>0</v>
      </c>
      <c r="K171" s="16">
        <f t="shared" si="15"/>
        <v>0</v>
      </c>
      <c r="L171" s="16">
        <f t="shared" si="15"/>
        <v>0</v>
      </c>
    </row>
    <row r="172" spans="2:12" ht="13.5" hidden="1" customHeight="1" x14ac:dyDescent="0.15">
      <c r="B172" s="87" t="s">
        <v>155</v>
      </c>
      <c r="C172" s="87" t="s">
        <v>149</v>
      </c>
      <c r="D172" s="88" t="s">
        <v>156</v>
      </c>
      <c r="E172" s="15">
        <f t="shared" si="12"/>
        <v>0</v>
      </c>
      <c r="F172" s="16">
        <f>+F131</f>
        <v>0</v>
      </c>
      <c r="G172" s="16">
        <f t="shared" ref="G172:L172" si="16">+G131</f>
        <v>0</v>
      </c>
      <c r="H172" s="16">
        <f t="shared" si="16"/>
        <v>0</v>
      </c>
      <c r="I172" s="16">
        <f t="shared" si="16"/>
        <v>0</v>
      </c>
      <c r="J172" s="16">
        <f t="shared" si="16"/>
        <v>0</v>
      </c>
      <c r="K172" s="16">
        <f t="shared" si="16"/>
        <v>0</v>
      </c>
      <c r="L172" s="16">
        <f t="shared" si="16"/>
        <v>0</v>
      </c>
    </row>
    <row r="173" spans="2:12" ht="13.5" hidden="1" customHeight="1" x14ac:dyDescent="0.15">
      <c r="B173" s="87" t="s">
        <v>157</v>
      </c>
      <c r="C173" s="87" t="s">
        <v>145</v>
      </c>
      <c r="D173" s="88" t="s">
        <v>156</v>
      </c>
      <c r="E173" s="15">
        <f t="shared" si="12"/>
        <v>0</v>
      </c>
      <c r="F173" s="16">
        <f>+F42</f>
        <v>0</v>
      </c>
      <c r="G173" s="16">
        <f t="shared" ref="G173:L173" si="17">+G42</f>
        <v>0</v>
      </c>
      <c r="H173" s="16">
        <f t="shared" si="17"/>
        <v>0</v>
      </c>
      <c r="I173" s="16">
        <f t="shared" si="17"/>
        <v>0</v>
      </c>
      <c r="J173" s="16">
        <f t="shared" si="17"/>
        <v>0</v>
      </c>
      <c r="K173" s="16">
        <f t="shared" si="17"/>
        <v>0</v>
      </c>
      <c r="L173" s="16">
        <f t="shared" si="17"/>
        <v>0</v>
      </c>
    </row>
    <row r="174" spans="2:12" ht="13.5" hidden="1" customHeight="1" x14ac:dyDescent="0.15">
      <c r="B174" s="87" t="s">
        <v>157</v>
      </c>
      <c r="C174" s="87" t="s">
        <v>146</v>
      </c>
      <c r="D174" s="88" t="s">
        <v>156</v>
      </c>
      <c r="E174" s="15">
        <f t="shared" si="12"/>
        <v>0</v>
      </c>
      <c r="F174" s="16">
        <f>+F69</f>
        <v>0</v>
      </c>
      <c r="G174" s="16">
        <f t="shared" ref="G174:L174" si="18">+G69</f>
        <v>0</v>
      </c>
      <c r="H174" s="16">
        <f t="shared" si="18"/>
        <v>0</v>
      </c>
      <c r="I174" s="16">
        <f t="shared" si="18"/>
        <v>0</v>
      </c>
      <c r="J174" s="16">
        <f t="shared" si="18"/>
        <v>0</v>
      </c>
      <c r="K174" s="16">
        <f t="shared" si="18"/>
        <v>0</v>
      </c>
      <c r="L174" s="16">
        <f t="shared" si="18"/>
        <v>0</v>
      </c>
    </row>
    <row r="175" spans="2:12" ht="13.5" hidden="1" customHeight="1" x14ac:dyDescent="0.15">
      <c r="B175" s="87" t="s">
        <v>157</v>
      </c>
      <c r="C175" s="87" t="s">
        <v>147</v>
      </c>
      <c r="D175" s="88" t="s">
        <v>156</v>
      </c>
      <c r="E175" s="15">
        <f t="shared" si="12"/>
        <v>0</v>
      </c>
      <c r="F175" s="16">
        <f>+F97</f>
        <v>0</v>
      </c>
      <c r="G175" s="16">
        <f t="shared" ref="G175:L175" si="19">+G97</f>
        <v>0</v>
      </c>
      <c r="H175" s="16">
        <f t="shared" si="19"/>
        <v>0</v>
      </c>
      <c r="I175" s="16">
        <f t="shared" si="19"/>
        <v>0</v>
      </c>
      <c r="J175" s="16">
        <f t="shared" si="19"/>
        <v>0</v>
      </c>
      <c r="K175" s="16">
        <f t="shared" si="19"/>
        <v>0</v>
      </c>
      <c r="L175" s="16">
        <f t="shared" si="19"/>
        <v>0</v>
      </c>
    </row>
    <row r="176" spans="2:12" ht="13.5" hidden="1" customHeight="1" x14ac:dyDescent="0.15">
      <c r="B176" s="87" t="s">
        <v>157</v>
      </c>
      <c r="C176" s="87" t="s">
        <v>148</v>
      </c>
      <c r="D176" s="88" t="s">
        <v>156</v>
      </c>
      <c r="E176" s="15">
        <f t="shared" si="12"/>
        <v>0</v>
      </c>
      <c r="F176" s="16">
        <f>+F124</f>
        <v>0</v>
      </c>
      <c r="G176" s="16">
        <f t="shared" ref="G176:L176" si="20">+G124</f>
        <v>0</v>
      </c>
      <c r="H176" s="16">
        <f t="shared" si="20"/>
        <v>0</v>
      </c>
      <c r="I176" s="16">
        <f t="shared" si="20"/>
        <v>0</v>
      </c>
      <c r="J176" s="16">
        <f t="shared" si="20"/>
        <v>0</v>
      </c>
      <c r="K176" s="16">
        <f t="shared" si="20"/>
        <v>0</v>
      </c>
      <c r="L176" s="16">
        <f t="shared" si="20"/>
        <v>0</v>
      </c>
    </row>
    <row r="177" spans="2:12" ht="13.5" hidden="1" customHeight="1" x14ac:dyDescent="0.15">
      <c r="B177" s="87" t="s">
        <v>157</v>
      </c>
      <c r="C177" s="87" t="s">
        <v>149</v>
      </c>
      <c r="D177" s="88" t="s">
        <v>156</v>
      </c>
      <c r="E177" s="15">
        <f t="shared" si="12"/>
        <v>0</v>
      </c>
      <c r="F177" s="16">
        <f>+F152</f>
        <v>0</v>
      </c>
      <c r="G177" s="16">
        <f t="shared" ref="G177:L177" si="21">+G152</f>
        <v>0</v>
      </c>
      <c r="H177" s="16">
        <f t="shared" si="21"/>
        <v>0</v>
      </c>
      <c r="I177" s="16">
        <f t="shared" si="21"/>
        <v>0</v>
      </c>
      <c r="J177" s="16">
        <f t="shared" si="21"/>
        <v>0</v>
      </c>
      <c r="K177" s="16">
        <f t="shared" si="21"/>
        <v>0</v>
      </c>
      <c r="L177" s="16">
        <f t="shared" si="21"/>
        <v>0</v>
      </c>
    </row>
    <row r="178" spans="2:12" ht="13.5" hidden="1" customHeight="1" x14ac:dyDescent="0.15">
      <c r="B178" s="87" t="s">
        <v>158</v>
      </c>
      <c r="C178" s="87" t="s">
        <v>145</v>
      </c>
      <c r="D178" s="88" t="s">
        <v>156</v>
      </c>
      <c r="E178" s="15">
        <f t="shared" si="12"/>
        <v>0</v>
      </c>
      <c r="F178" s="16">
        <f>+F45</f>
        <v>0</v>
      </c>
      <c r="G178" s="16">
        <f t="shared" ref="G178:L178" si="22">+G45</f>
        <v>0</v>
      </c>
      <c r="H178" s="16">
        <f t="shared" si="22"/>
        <v>0</v>
      </c>
      <c r="I178" s="16">
        <f t="shared" si="22"/>
        <v>0</v>
      </c>
      <c r="J178" s="16">
        <f t="shared" si="22"/>
        <v>0</v>
      </c>
      <c r="K178" s="16">
        <f t="shared" si="22"/>
        <v>0</v>
      </c>
      <c r="L178" s="16">
        <f t="shared" si="22"/>
        <v>0</v>
      </c>
    </row>
    <row r="179" spans="2:12" ht="13.5" hidden="1" customHeight="1" x14ac:dyDescent="0.15">
      <c r="B179" s="87" t="s">
        <v>158</v>
      </c>
      <c r="C179" s="87" t="s">
        <v>146</v>
      </c>
      <c r="D179" s="88" t="s">
        <v>156</v>
      </c>
      <c r="E179" s="15">
        <f t="shared" si="12"/>
        <v>0</v>
      </c>
      <c r="F179" s="16">
        <f>+F72</f>
        <v>0</v>
      </c>
      <c r="G179" s="16">
        <f t="shared" ref="G179:L179" si="23">+G72</f>
        <v>0</v>
      </c>
      <c r="H179" s="16">
        <f t="shared" si="23"/>
        <v>0</v>
      </c>
      <c r="I179" s="16">
        <f t="shared" si="23"/>
        <v>0</v>
      </c>
      <c r="J179" s="16">
        <f t="shared" si="23"/>
        <v>0</v>
      </c>
      <c r="K179" s="16">
        <f t="shared" si="23"/>
        <v>0</v>
      </c>
      <c r="L179" s="16">
        <f t="shared" si="23"/>
        <v>0</v>
      </c>
    </row>
    <row r="180" spans="2:12" ht="13.5" hidden="1" customHeight="1" x14ac:dyDescent="0.15">
      <c r="B180" s="87" t="s">
        <v>158</v>
      </c>
      <c r="C180" s="87" t="s">
        <v>147</v>
      </c>
      <c r="D180" s="88" t="s">
        <v>156</v>
      </c>
      <c r="E180" s="15">
        <f t="shared" si="12"/>
        <v>0</v>
      </c>
      <c r="F180" s="16">
        <f>+F100</f>
        <v>0</v>
      </c>
      <c r="G180" s="16">
        <f t="shared" ref="G180:L180" si="24">+G100</f>
        <v>0</v>
      </c>
      <c r="H180" s="16">
        <f t="shared" si="24"/>
        <v>0</v>
      </c>
      <c r="I180" s="16">
        <f t="shared" si="24"/>
        <v>0</v>
      </c>
      <c r="J180" s="16">
        <f t="shared" si="24"/>
        <v>0</v>
      </c>
      <c r="K180" s="16">
        <f t="shared" si="24"/>
        <v>0</v>
      </c>
      <c r="L180" s="16">
        <f t="shared" si="24"/>
        <v>0</v>
      </c>
    </row>
    <row r="181" spans="2:12" ht="13.5" hidden="1" customHeight="1" x14ac:dyDescent="0.15">
      <c r="B181" s="87" t="s">
        <v>158</v>
      </c>
      <c r="C181" s="87" t="s">
        <v>148</v>
      </c>
      <c r="D181" s="88" t="s">
        <v>156</v>
      </c>
      <c r="E181" s="15">
        <f t="shared" si="12"/>
        <v>0</v>
      </c>
      <c r="F181" s="16">
        <f>+F127</f>
        <v>0</v>
      </c>
      <c r="G181" s="16">
        <f t="shared" ref="G181:L181" si="25">+G127</f>
        <v>0</v>
      </c>
      <c r="H181" s="16">
        <f t="shared" si="25"/>
        <v>0</v>
      </c>
      <c r="I181" s="16">
        <f t="shared" si="25"/>
        <v>0</v>
      </c>
      <c r="J181" s="16">
        <f t="shared" si="25"/>
        <v>0</v>
      </c>
      <c r="K181" s="16">
        <f t="shared" si="25"/>
        <v>0</v>
      </c>
      <c r="L181" s="16">
        <f t="shared" si="25"/>
        <v>0</v>
      </c>
    </row>
    <row r="182" spans="2:12" ht="13.5" hidden="1" customHeight="1" x14ac:dyDescent="0.15">
      <c r="B182" s="87" t="s">
        <v>158</v>
      </c>
      <c r="C182" s="87" t="s">
        <v>149</v>
      </c>
      <c r="D182" s="88" t="s">
        <v>156</v>
      </c>
      <c r="E182" s="15">
        <f t="shared" si="12"/>
        <v>0</v>
      </c>
      <c r="F182" s="16">
        <f>+F155</f>
        <v>0</v>
      </c>
      <c r="G182" s="16">
        <f t="shared" ref="G182:L182" si="26">+G155</f>
        <v>0</v>
      </c>
      <c r="H182" s="16">
        <f t="shared" si="26"/>
        <v>0</v>
      </c>
      <c r="I182" s="16">
        <f t="shared" si="26"/>
        <v>0</v>
      </c>
      <c r="J182" s="16">
        <f t="shared" si="26"/>
        <v>0</v>
      </c>
      <c r="K182" s="16">
        <f t="shared" si="26"/>
        <v>0</v>
      </c>
      <c r="L182" s="16">
        <f t="shared" si="26"/>
        <v>0</v>
      </c>
    </row>
    <row r="183" spans="2:12" ht="13.5" hidden="1" customHeight="1" x14ac:dyDescent="0.15">
      <c r="B183" s="87" t="s">
        <v>159</v>
      </c>
      <c r="C183" s="87" t="s">
        <v>145</v>
      </c>
      <c r="D183" s="88" t="s">
        <v>156</v>
      </c>
      <c r="E183" s="15">
        <f t="shared" si="12"/>
        <v>0</v>
      </c>
      <c r="F183" s="16">
        <f>+F44</f>
        <v>0</v>
      </c>
      <c r="G183" s="16">
        <f t="shared" ref="G183:L183" si="27">+G44</f>
        <v>0</v>
      </c>
      <c r="H183" s="16">
        <f t="shared" si="27"/>
        <v>0</v>
      </c>
      <c r="I183" s="16">
        <f t="shared" si="27"/>
        <v>0</v>
      </c>
      <c r="J183" s="16">
        <f t="shared" si="27"/>
        <v>0</v>
      </c>
      <c r="K183" s="16">
        <f t="shared" si="27"/>
        <v>0</v>
      </c>
      <c r="L183" s="16">
        <f t="shared" si="27"/>
        <v>0</v>
      </c>
    </row>
    <row r="184" spans="2:12" ht="13.5" hidden="1" customHeight="1" x14ac:dyDescent="0.15">
      <c r="B184" s="87" t="s">
        <v>159</v>
      </c>
      <c r="C184" s="87" t="s">
        <v>146</v>
      </c>
      <c r="D184" s="88" t="s">
        <v>156</v>
      </c>
      <c r="E184" s="15">
        <f t="shared" si="12"/>
        <v>0</v>
      </c>
      <c r="F184" s="16">
        <f>+F71</f>
        <v>0</v>
      </c>
      <c r="G184" s="16">
        <f t="shared" ref="G184:L184" si="28">+G71</f>
        <v>0</v>
      </c>
      <c r="H184" s="16">
        <f t="shared" si="28"/>
        <v>0</v>
      </c>
      <c r="I184" s="16">
        <f t="shared" si="28"/>
        <v>0</v>
      </c>
      <c r="J184" s="16">
        <f t="shared" si="28"/>
        <v>0</v>
      </c>
      <c r="K184" s="16">
        <f t="shared" si="28"/>
        <v>0</v>
      </c>
      <c r="L184" s="16">
        <f t="shared" si="28"/>
        <v>0</v>
      </c>
    </row>
    <row r="185" spans="2:12" ht="13.5" hidden="1" customHeight="1" x14ac:dyDescent="0.15">
      <c r="B185" s="87" t="s">
        <v>159</v>
      </c>
      <c r="C185" s="87" t="s">
        <v>147</v>
      </c>
      <c r="D185" s="88" t="s">
        <v>156</v>
      </c>
      <c r="E185" s="15">
        <f t="shared" si="12"/>
        <v>0</v>
      </c>
      <c r="F185" s="16">
        <f>+F99</f>
        <v>0</v>
      </c>
      <c r="G185" s="16">
        <f t="shared" ref="G185:L185" si="29">+G99</f>
        <v>0</v>
      </c>
      <c r="H185" s="16">
        <f t="shared" si="29"/>
        <v>0</v>
      </c>
      <c r="I185" s="16">
        <f t="shared" si="29"/>
        <v>0</v>
      </c>
      <c r="J185" s="16">
        <f t="shared" si="29"/>
        <v>0</v>
      </c>
      <c r="K185" s="16">
        <f t="shared" si="29"/>
        <v>0</v>
      </c>
      <c r="L185" s="16">
        <f t="shared" si="29"/>
        <v>0</v>
      </c>
    </row>
    <row r="186" spans="2:12" ht="13.5" hidden="1" customHeight="1" x14ac:dyDescent="0.15">
      <c r="B186" s="87" t="s">
        <v>159</v>
      </c>
      <c r="C186" s="87" t="s">
        <v>148</v>
      </c>
      <c r="D186" s="88" t="s">
        <v>156</v>
      </c>
      <c r="E186" s="15">
        <f t="shared" si="12"/>
        <v>0</v>
      </c>
      <c r="F186" s="16">
        <f>+F126</f>
        <v>0</v>
      </c>
      <c r="G186" s="16">
        <f t="shared" ref="G186:L186" si="30">+G126</f>
        <v>0</v>
      </c>
      <c r="H186" s="16">
        <f t="shared" si="30"/>
        <v>0</v>
      </c>
      <c r="I186" s="16">
        <f t="shared" si="30"/>
        <v>0</v>
      </c>
      <c r="J186" s="16">
        <f t="shared" si="30"/>
        <v>0</v>
      </c>
      <c r="K186" s="16">
        <f t="shared" si="30"/>
        <v>0</v>
      </c>
      <c r="L186" s="16">
        <f t="shared" si="30"/>
        <v>0</v>
      </c>
    </row>
    <row r="187" spans="2:12" ht="13.5" hidden="1" customHeight="1" x14ac:dyDescent="0.15">
      <c r="B187" s="87" t="s">
        <v>159</v>
      </c>
      <c r="C187" s="87" t="s">
        <v>149</v>
      </c>
      <c r="D187" s="88" t="s">
        <v>156</v>
      </c>
      <c r="E187" s="15">
        <f t="shared" si="12"/>
        <v>0</v>
      </c>
      <c r="F187" s="16">
        <f>+F154</f>
        <v>0</v>
      </c>
      <c r="G187" s="16">
        <f t="shared" ref="G187:L187" si="31">+G154</f>
        <v>0</v>
      </c>
      <c r="H187" s="16">
        <f t="shared" si="31"/>
        <v>0</v>
      </c>
      <c r="I187" s="16">
        <f t="shared" si="31"/>
        <v>0</v>
      </c>
      <c r="J187" s="16">
        <f t="shared" si="31"/>
        <v>0</v>
      </c>
      <c r="K187" s="16">
        <f t="shared" si="31"/>
        <v>0</v>
      </c>
      <c r="L187" s="16">
        <f t="shared" si="31"/>
        <v>0</v>
      </c>
    </row>
    <row r="188" spans="2:12" ht="13.5" hidden="1" customHeight="1" x14ac:dyDescent="0.15">
      <c r="B188" s="87" t="s">
        <v>160</v>
      </c>
      <c r="C188" s="87" t="s">
        <v>145</v>
      </c>
      <c r="D188" s="88" t="s">
        <v>156</v>
      </c>
      <c r="E188" s="15">
        <f t="shared" si="12"/>
        <v>0</v>
      </c>
      <c r="F188" s="16">
        <f>+F44+F45+F48</f>
        <v>0</v>
      </c>
      <c r="G188" s="16">
        <f t="shared" ref="G188:L188" si="32">+G44+G45+G48</f>
        <v>0</v>
      </c>
      <c r="H188" s="16">
        <f t="shared" si="32"/>
        <v>0</v>
      </c>
      <c r="I188" s="16">
        <f t="shared" si="32"/>
        <v>0</v>
      </c>
      <c r="J188" s="16">
        <f t="shared" si="32"/>
        <v>0</v>
      </c>
      <c r="K188" s="16">
        <f t="shared" si="32"/>
        <v>0</v>
      </c>
      <c r="L188" s="16">
        <f t="shared" si="32"/>
        <v>0</v>
      </c>
    </row>
    <row r="189" spans="2:12" ht="13.5" hidden="1" customHeight="1" x14ac:dyDescent="0.15">
      <c r="B189" s="87" t="s">
        <v>160</v>
      </c>
      <c r="C189" s="87" t="s">
        <v>146</v>
      </c>
      <c r="D189" s="88" t="s">
        <v>156</v>
      </c>
      <c r="E189" s="15">
        <f t="shared" si="12"/>
        <v>0</v>
      </c>
      <c r="F189" s="16">
        <f>+F71+F72+F75</f>
        <v>0</v>
      </c>
      <c r="G189" s="16">
        <f t="shared" ref="G189:L189" si="33">+G71+G72+G75</f>
        <v>0</v>
      </c>
      <c r="H189" s="16">
        <f t="shared" si="33"/>
        <v>0</v>
      </c>
      <c r="I189" s="16">
        <f t="shared" si="33"/>
        <v>0</v>
      </c>
      <c r="J189" s="16">
        <f t="shared" si="33"/>
        <v>0</v>
      </c>
      <c r="K189" s="16">
        <f t="shared" si="33"/>
        <v>0</v>
      </c>
      <c r="L189" s="16">
        <f t="shared" si="33"/>
        <v>0</v>
      </c>
    </row>
    <row r="190" spans="2:12" ht="13.5" hidden="1" customHeight="1" x14ac:dyDescent="0.15">
      <c r="B190" s="87" t="s">
        <v>160</v>
      </c>
      <c r="C190" s="87" t="s">
        <v>147</v>
      </c>
      <c r="D190" s="88" t="s">
        <v>156</v>
      </c>
      <c r="E190" s="15">
        <f t="shared" si="12"/>
        <v>0</v>
      </c>
      <c r="F190" s="16">
        <f>+F99+F100+F103</f>
        <v>0</v>
      </c>
      <c r="G190" s="16">
        <f t="shared" ref="G190:L190" si="34">+G99+G100+G103</f>
        <v>0</v>
      </c>
      <c r="H190" s="16">
        <f t="shared" si="34"/>
        <v>0</v>
      </c>
      <c r="I190" s="16">
        <f t="shared" si="34"/>
        <v>0</v>
      </c>
      <c r="J190" s="16">
        <f t="shared" si="34"/>
        <v>0</v>
      </c>
      <c r="K190" s="16">
        <f t="shared" si="34"/>
        <v>0</v>
      </c>
      <c r="L190" s="16">
        <f t="shared" si="34"/>
        <v>0</v>
      </c>
    </row>
    <row r="191" spans="2:12" ht="13.5" hidden="1" customHeight="1" x14ac:dyDescent="0.15">
      <c r="B191" s="87" t="s">
        <v>160</v>
      </c>
      <c r="C191" s="87" t="s">
        <v>148</v>
      </c>
      <c r="D191" s="88" t="s">
        <v>156</v>
      </c>
      <c r="E191" s="15">
        <f t="shared" si="12"/>
        <v>0</v>
      </c>
      <c r="F191" s="16">
        <f>+F126+F127+F130</f>
        <v>0</v>
      </c>
      <c r="G191" s="16">
        <f t="shared" ref="G191:L191" si="35">+G126+G127+G130</f>
        <v>0</v>
      </c>
      <c r="H191" s="16">
        <f t="shared" si="35"/>
        <v>0</v>
      </c>
      <c r="I191" s="16">
        <f t="shared" si="35"/>
        <v>0</v>
      </c>
      <c r="J191" s="16">
        <f t="shared" si="35"/>
        <v>0</v>
      </c>
      <c r="K191" s="16">
        <f t="shared" si="35"/>
        <v>0</v>
      </c>
      <c r="L191" s="16">
        <f t="shared" si="35"/>
        <v>0</v>
      </c>
    </row>
    <row r="192" spans="2:12" hidden="1" x14ac:dyDescent="0.15">
      <c r="B192" s="87" t="s">
        <v>160</v>
      </c>
      <c r="C192" s="87" t="s">
        <v>149</v>
      </c>
      <c r="D192" s="88" t="s">
        <v>156</v>
      </c>
      <c r="E192" s="15">
        <f t="shared" si="12"/>
        <v>0</v>
      </c>
      <c r="F192" s="16">
        <f>+F154+F155+F158</f>
        <v>0</v>
      </c>
      <c r="G192" s="16">
        <f t="shared" ref="G192:L192" si="36">+G154+G155+G158</f>
        <v>0</v>
      </c>
      <c r="H192" s="16">
        <f t="shared" si="36"/>
        <v>0</v>
      </c>
      <c r="I192" s="16">
        <f t="shared" si="36"/>
        <v>0</v>
      </c>
      <c r="J192" s="16">
        <f t="shared" si="36"/>
        <v>0</v>
      </c>
      <c r="K192" s="16">
        <f t="shared" si="36"/>
        <v>0</v>
      </c>
      <c r="L192" s="16">
        <f t="shared" si="36"/>
        <v>0</v>
      </c>
    </row>
    <row r="193" spans="2:12" hidden="1" x14ac:dyDescent="0.15">
      <c r="B193" s="87" t="s">
        <v>161</v>
      </c>
      <c r="C193" s="87" t="s">
        <v>162</v>
      </c>
      <c r="D193" s="88" t="s">
        <v>156</v>
      </c>
      <c r="E193" s="15">
        <f t="shared" si="12"/>
        <v>0</v>
      </c>
      <c r="F193" s="16">
        <f>+F48</f>
        <v>0</v>
      </c>
      <c r="G193" s="16">
        <f t="shared" ref="G193:L193" si="37">+G48</f>
        <v>0</v>
      </c>
      <c r="H193" s="16">
        <f t="shared" si="37"/>
        <v>0</v>
      </c>
      <c r="I193" s="16">
        <f t="shared" si="37"/>
        <v>0</v>
      </c>
      <c r="J193" s="16">
        <f t="shared" si="37"/>
        <v>0</v>
      </c>
      <c r="K193" s="16">
        <f t="shared" si="37"/>
        <v>0</v>
      </c>
      <c r="L193" s="16">
        <f t="shared" si="37"/>
        <v>0</v>
      </c>
    </row>
    <row r="194" spans="2:12" hidden="1" x14ac:dyDescent="0.15">
      <c r="B194" s="87" t="s">
        <v>161</v>
      </c>
      <c r="C194" s="87" t="s">
        <v>146</v>
      </c>
      <c r="D194" s="88" t="s">
        <v>156</v>
      </c>
      <c r="E194" s="15">
        <f t="shared" si="12"/>
        <v>0</v>
      </c>
      <c r="F194" s="16">
        <f>+F75</f>
        <v>0</v>
      </c>
      <c r="G194" s="16">
        <f t="shared" ref="G194:L194" si="38">+G75</f>
        <v>0</v>
      </c>
      <c r="H194" s="16">
        <f t="shared" si="38"/>
        <v>0</v>
      </c>
      <c r="I194" s="16">
        <f t="shared" si="38"/>
        <v>0</v>
      </c>
      <c r="J194" s="16">
        <f t="shared" si="38"/>
        <v>0</v>
      </c>
      <c r="K194" s="16">
        <f t="shared" si="38"/>
        <v>0</v>
      </c>
      <c r="L194" s="16">
        <f t="shared" si="38"/>
        <v>0</v>
      </c>
    </row>
    <row r="195" spans="2:12" hidden="1" x14ac:dyDescent="0.15">
      <c r="B195" s="87" t="s">
        <v>161</v>
      </c>
      <c r="C195" s="87" t="s">
        <v>147</v>
      </c>
      <c r="D195" s="88" t="s">
        <v>156</v>
      </c>
      <c r="E195" s="15">
        <f t="shared" si="12"/>
        <v>0</v>
      </c>
      <c r="F195" s="16">
        <f>+F103</f>
        <v>0</v>
      </c>
      <c r="G195" s="16">
        <f t="shared" ref="G195:L195" si="39">+G103</f>
        <v>0</v>
      </c>
      <c r="H195" s="16">
        <f t="shared" si="39"/>
        <v>0</v>
      </c>
      <c r="I195" s="16">
        <f t="shared" si="39"/>
        <v>0</v>
      </c>
      <c r="J195" s="16">
        <f t="shared" si="39"/>
        <v>0</v>
      </c>
      <c r="K195" s="16">
        <f t="shared" si="39"/>
        <v>0</v>
      </c>
      <c r="L195" s="16">
        <f t="shared" si="39"/>
        <v>0</v>
      </c>
    </row>
    <row r="196" spans="2:12" hidden="1" x14ac:dyDescent="0.15">
      <c r="B196" s="87" t="s">
        <v>161</v>
      </c>
      <c r="C196" s="87" t="s">
        <v>148</v>
      </c>
      <c r="D196" s="88" t="s">
        <v>156</v>
      </c>
      <c r="E196" s="15">
        <f t="shared" si="12"/>
        <v>0</v>
      </c>
      <c r="F196" s="16">
        <f>+F130</f>
        <v>0</v>
      </c>
      <c r="G196" s="16">
        <f t="shared" ref="G196:L196" si="40">+G130</f>
        <v>0</v>
      </c>
      <c r="H196" s="16">
        <f t="shared" si="40"/>
        <v>0</v>
      </c>
      <c r="I196" s="16">
        <f t="shared" si="40"/>
        <v>0</v>
      </c>
      <c r="J196" s="16">
        <f t="shared" si="40"/>
        <v>0</v>
      </c>
      <c r="K196" s="16">
        <f t="shared" si="40"/>
        <v>0</v>
      </c>
      <c r="L196" s="16">
        <f t="shared" si="40"/>
        <v>0</v>
      </c>
    </row>
    <row r="197" spans="2:12" hidden="1" x14ac:dyDescent="0.15">
      <c r="B197" s="87" t="s">
        <v>161</v>
      </c>
      <c r="C197" s="87" t="s">
        <v>149</v>
      </c>
      <c r="D197" s="88" t="s">
        <v>156</v>
      </c>
      <c r="E197" s="15">
        <f t="shared" si="12"/>
        <v>0</v>
      </c>
      <c r="F197" s="16">
        <f>+F158</f>
        <v>0</v>
      </c>
      <c r="G197" s="16">
        <f t="shared" ref="G197:L197" si="41">+G158</f>
        <v>0</v>
      </c>
      <c r="H197" s="16">
        <f t="shared" si="41"/>
        <v>0</v>
      </c>
      <c r="I197" s="16">
        <f t="shared" si="41"/>
        <v>0</v>
      </c>
      <c r="J197" s="16">
        <f t="shared" si="41"/>
        <v>0</v>
      </c>
      <c r="K197" s="16">
        <f t="shared" si="41"/>
        <v>0</v>
      </c>
      <c r="L197" s="16">
        <f t="shared" si="41"/>
        <v>0</v>
      </c>
    </row>
    <row r="198" spans="2:12" hidden="1" x14ac:dyDescent="0.15">
      <c r="B198" s="87" t="s">
        <v>285</v>
      </c>
      <c r="C198" s="87" t="s">
        <v>145</v>
      </c>
      <c r="D198" s="88" t="s">
        <v>280</v>
      </c>
      <c r="E198" s="15"/>
      <c r="F198" s="16">
        <f>+F46+F47</f>
        <v>0</v>
      </c>
      <c r="G198" s="16">
        <f t="shared" ref="G198:L198" si="42">+G46+G47</f>
        <v>0</v>
      </c>
      <c r="H198" s="16">
        <f t="shared" si="42"/>
        <v>0</v>
      </c>
      <c r="I198" s="16">
        <f t="shared" si="42"/>
        <v>0</v>
      </c>
      <c r="J198" s="16">
        <f t="shared" si="42"/>
        <v>0</v>
      </c>
      <c r="K198" s="16">
        <f t="shared" si="42"/>
        <v>0</v>
      </c>
      <c r="L198" s="16">
        <f t="shared" si="42"/>
        <v>0</v>
      </c>
    </row>
    <row r="199" spans="2:12" hidden="1" x14ac:dyDescent="0.15">
      <c r="B199" s="87" t="s">
        <v>285</v>
      </c>
      <c r="C199" s="87" t="s">
        <v>146</v>
      </c>
      <c r="D199" s="88" t="s">
        <v>280</v>
      </c>
      <c r="E199" s="15"/>
      <c r="F199" s="16">
        <f>+F73+F74</f>
        <v>0</v>
      </c>
      <c r="G199" s="16">
        <f t="shared" ref="G199:L199" si="43">+G73+G74</f>
        <v>0</v>
      </c>
      <c r="H199" s="16">
        <f t="shared" si="43"/>
        <v>0</v>
      </c>
      <c r="I199" s="16">
        <f t="shared" si="43"/>
        <v>0</v>
      </c>
      <c r="J199" s="16">
        <f t="shared" si="43"/>
        <v>0</v>
      </c>
      <c r="K199" s="16">
        <f t="shared" si="43"/>
        <v>0</v>
      </c>
      <c r="L199" s="16">
        <f t="shared" si="43"/>
        <v>0</v>
      </c>
    </row>
    <row r="200" spans="2:12" hidden="1" x14ac:dyDescent="0.15">
      <c r="B200" s="87" t="s">
        <v>285</v>
      </c>
      <c r="C200" s="87" t="s">
        <v>147</v>
      </c>
      <c r="D200" s="88" t="s">
        <v>280</v>
      </c>
      <c r="E200" s="15"/>
      <c r="F200" s="16">
        <f>+F101+F102</f>
        <v>0</v>
      </c>
      <c r="G200" s="16">
        <f t="shared" ref="G200:L200" si="44">+G101+G102</f>
        <v>0</v>
      </c>
      <c r="H200" s="16">
        <f t="shared" si="44"/>
        <v>0</v>
      </c>
      <c r="I200" s="16">
        <f t="shared" si="44"/>
        <v>0</v>
      </c>
      <c r="J200" s="16">
        <f t="shared" si="44"/>
        <v>0</v>
      </c>
      <c r="K200" s="16">
        <f t="shared" si="44"/>
        <v>0</v>
      </c>
      <c r="L200" s="16">
        <f t="shared" si="44"/>
        <v>0</v>
      </c>
    </row>
    <row r="201" spans="2:12" hidden="1" x14ac:dyDescent="0.15">
      <c r="B201" s="87" t="s">
        <v>285</v>
      </c>
      <c r="C201" s="87" t="s">
        <v>148</v>
      </c>
      <c r="D201" s="88" t="s">
        <v>280</v>
      </c>
      <c r="E201" s="15"/>
      <c r="F201" s="16">
        <f>+F128+F129</f>
        <v>0</v>
      </c>
      <c r="G201" s="16">
        <f t="shared" ref="G201:L201" si="45">+G128+G129</f>
        <v>0</v>
      </c>
      <c r="H201" s="16">
        <f t="shared" si="45"/>
        <v>0</v>
      </c>
      <c r="I201" s="16">
        <f t="shared" si="45"/>
        <v>0</v>
      </c>
      <c r="J201" s="16">
        <f t="shared" si="45"/>
        <v>0</v>
      </c>
      <c r="K201" s="16">
        <f t="shared" si="45"/>
        <v>0</v>
      </c>
      <c r="L201" s="16">
        <f t="shared" si="45"/>
        <v>0</v>
      </c>
    </row>
    <row r="202" spans="2:12" hidden="1" x14ac:dyDescent="0.15">
      <c r="B202" s="87" t="s">
        <v>285</v>
      </c>
      <c r="C202" s="87" t="s">
        <v>308</v>
      </c>
      <c r="D202" s="88" t="s">
        <v>280</v>
      </c>
      <c r="E202" s="15"/>
      <c r="F202" s="16">
        <f>+F156+F157</f>
        <v>0</v>
      </c>
      <c r="G202" s="16">
        <f t="shared" ref="G202:L202" si="46">+G156+G157</f>
        <v>0</v>
      </c>
      <c r="H202" s="16">
        <f t="shared" si="46"/>
        <v>0</v>
      </c>
      <c r="I202" s="16">
        <f t="shared" si="46"/>
        <v>0</v>
      </c>
      <c r="J202" s="16">
        <f t="shared" si="46"/>
        <v>0</v>
      </c>
      <c r="K202" s="16">
        <f t="shared" si="46"/>
        <v>0</v>
      </c>
      <c r="L202" s="16">
        <f t="shared" si="46"/>
        <v>0</v>
      </c>
    </row>
    <row r="203" spans="2:12" hidden="1" x14ac:dyDescent="0.15">
      <c r="B203" s="87" t="s">
        <v>307</v>
      </c>
      <c r="C203" s="87"/>
      <c r="D203" s="88" t="s">
        <v>280</v>
      </c>
      <c r="E203" s="15"/>
      <c r="F203" s="16">
        <f>+F159</f>
        <v>0</v>
      </c>
      <c r="G203" s="16">
        <f t="shared" ref="G203:L204" si="47">+G159</f>
        <v>0</v>
      </c>
      <c r="H203" s="16">
        <f t="shared" si="47"/>
        <v>0</v>
      </c>
      <c r="I203" s="16">
        <f t="shared" si="47"/>
        <v>0</v>
      </c>
      <c r="J203" s="16">
        <f t="shared" si="47"/>
        <v>0</v>
      </c>
      <c r="K203" s="16">
        <f t="shared" si="47"/>
        <v>0</v>
      </c>
      <c r="L203" s="16"/>
    </row>
    <row r="204" spans="2:12" hidden="1" x14ac:dyDescent="0.15">
      <c r="B204" s="87" t="s">
        <v>163</v>
      </c>
      <c r="C204" s="87"/>
      <c r="D204" s="88" t="s">
        <v>152</v>
      </c>
      <c r="E204" s="8">
        <f>SUM(F204:L204)</f>
        <v>0</v>
      </c>
      <c r="F204" s="16">
        <f>+F160</f>
        <v>0</v>
      </c>
      <c r="G204" s="16">
        <f t="shared" si="47"/>
        <v>0</v>
      </c>
      <c r="H204" s="16">
        <f t="shared" si="47"/>
        <v>0</v>
      </c>
      <c r="I204" s="16">
        <f t="shared" si="47"/>
        <v>0</v>
      </c>
      <c r="J204" s="16">
        <f t="shared" si="47"/>
        <v>0</v>
      </c>
      <c r="K204" s="16">
        <f t="shared" si="47"/>
        <v>0</v>
      </c>
      <c r="L204" s="16">
        <f t="shared" si="47"/>
        <v>0</v>
      </c>
    </row>
    <row r="205" spans="2:12" x14ac:dyDescent="0.15">
      <c r="B205" s="5" t="s">
        <v>164</v>
      </c>
      <c r="C205" s="5"/>
      <c r="D205" s="11"/>
      <c r="E205" s="7"/>
      <c r="F205" s="7"/>
      <c r="G205" s="7"/>
      <c r="H205" s="7"/>
      <c r="I205" s="7"/>
      <c r="J205" s="7"/>
      <c r="K205" s="7"/>
      <c r="L205" s="7"/>
    </row>
    <row r="206" spans="2:12" x14ac:dyDescent="0.15">
      <c r="B206" s="12" t="s">
        <v>20</v>
      </c>
      <c r="C206" s="12"/>
      <c r="D206" s="13"/>
      <c r="E206" s="14"/>
      <c r="F206" s="14"/>
      <c r="G206" s="14"/>
      <c r="H206" s="14"/>
      <c r="I206" s="14"/>
      <c r="J206" s="14"/>
      <c r="K206" s="14"/>
      <c r="L206" s="14"/>
    </row>
    <row r="207" spans="2:12" x14ac:dyDescent="0.15">
      <c r="B207" s="87" t="s">
        <v>165</v>
      </c>
      <c r="C207" s="87" t="s">
        <v>166</v>
      </c>
      <c r="D207" s="88" t="s">
        <v>23</v>
      </c>
      <c r="E207" s="16">
        <f>SUM(F207:L207)</f>
        <v>1</v>
      </c>
      <c r="F207" s="1"/>
      <c r="G207" s="1"/>
      <c r="H207" s="1">
        <v>1</v>
      </c>
      <c r="I207" s="1"/>
      <c r="J207" s="1"/>
      <c r="K207" s="1"/>
      <c r="L207" s="1"/>
    </row>
    <row r="208" spans="2:12" hidden="1" x14ac:dyDescent="0.15">
      <c r="B208" s="87" t="s">
        <v>165</v>
      </c>
      <c r="C208" s="87" t="s">
        <v>176</v>
      </c>
      <c r="D208" s="88" t="s">
        <v>23</v>
      </c>
      <c r="E208" s="16">
        <f t="shared" ref="E208:E277" si="48">SUM(F208:L208)</f>
        <v>0</v>
      </c>
      <c r="F208" s="1"/>
      <c r="G208" s="1"/>
      <c r="H208" s="1"/>
      <c r="I208" s="1"/>
      <c r="J208" s="1"/>
      <c r="K208" s="1"/>
      <c r="L208" s="1"/>
    </row>
    <row r="209" spans="2:12" hidden="1" x14ac:dyDescent="0.15">
      <c r="B209" s="87" t="s">
        <v>165</v>
      </c>
      <c r="C209" s="87" t="s">
        <v>177</v>
      </c>
      <c r="D209" s="88" t="s">
        <v>23</v>
      </c>
      <c r="E209" s="16">
        <f t="shared" si="48"/>
        <v>0</v>
      </c>
      <c r="F209" s="1"/>
      <c r="G209" s="1"/>
      <c r="H209" s="1"/>
      <c r="I209" s="1"/>
      <c r="J209" s="1"/>
      <c r="K209" s="1"/>
      <c r="L209" s="1"/>
    </row>
    <row r="210" spans="2:12" hidden="1" x14ac:dyDescent="0.15">
      <c r="B210" s="87" t="s">
        <v>165</v>
      </c>
      <c r="C210" s="87" t="s">
        <v>178</v>
      </c>
      <c r="D210" s="88" t="s">
        <v>23</v>
      </c>
      <c r="E210" s="16">
        <f t="shared" si="48"/>
        <v>0</v>
      </c>
      <c r="F210" s="1"/>
      <c r="G210" s="1"/>
      <c r="H210" s="1"/>
      <c r="I210" s="1"/>
      <c r="J210" s="1"/>
      <c r="K210" s="1"/>
      <c r="L210" s="1"/>
    </row>
    <row r="211" spans="2:12" hidden="1" x14ac:dyDescent="0.15">
      <c r="B211" s="87" t="s">
        <v>165</v>
      </c>
      <c r="C211" s="87" t="s">
        <v>179</v>
      </c>
      <c r="D211" s="88" t="s">
        <v>23</v>
      </c>
      <c r="E211" s="16">
        <f t="shared" si="48"/>
        <v>0</v>
      </c>
      <c r="F211" s="1"/>
      <c r="G211" s="1"/>
      <c r="H211" s="1"/>
      <c r="I211" s="1"/>
      <c r="J211" s="1"/>
      <c r="K211" s="1"/>
      <c r="L211" s="1"/>
    </row>
    <row r="212" spans="2:12" x14ac:dyDescent="0.15">
      <c r="B212" s="87" t="s">
        <v>445</v>
      </c>
      <c r="C212" s="87" t="s">
        <v>448</v>
      </c>
      <c r="D212" s="88" t="s">
        <v>441</v>
      </c>
      <c r="E212" s="16"/>
      <c r="F212" s="33">
        <v>1.1000000000000001</v>
      </c>
      <c r="G212" s="33">
        <v>1.1000000000000001</v>
      </c>
      <c r="H212" s="33">
        <v>1</v>
      </c>
      <c r="I212" s="33">
        <v>1</v>
      </c>
      <c r="J212" s="33">
        <v>1</v>
      </c>
      <c r="K212" s="33">
        <v>1</v>
      </c>
      <c r="L212" s="1"/>
    </row>
    <row r="213" spans="2:12" hidden="1" x14ac:dyDescent="0.15">
      <c r="B213" s="100" t="s">
        <v>165</v>
      </c>
      <c r="C213" s="100" t="s">
        <v>650</v>
      </c>
      <c r="D213" s="101" t="s">
        <v>23</v>
      </c>
      <c r="E213" s="16">
        <f t="shared" si="48"/>
        <v>0</v>
      </c>
      <c r="F213" s="103"/>
      <c r="G213" s="103"/>
      <c r="H213" s="104">
        <f>ROUNDUP(+H16*H212/8,0)</f>
        <v>0</v>
      </c>
      <c r="I213" s="104">
        <f>ROUNDUP(+I16*I212/8,0)</f>
        <v>0</v>
      </c>
      <c r="J213" s="103"/>
      <c r="K213" s="103"/>
      <c r="L213" s="1"/>
    </row>
    <row r="214" spans="2:12" hidden="1" x14ac:dyDescent="0.15">
      <c r="B214" s="100" t="s">
        <v>165</v>
      </c>
      <c r="C214" s="100" t="s">
        <v>651</v>
      </c>
      <c r="D214" s="101" t="s">
        <v>23</v>
      </c>
      <c r="E214" s="16">
        <f t="shared" si="48"/>
        <v>0</v>
      </c>
      <c r="F214" s="103"/>
      <c r="G214" s="103"/>
      <c r="H214" s="104">
        <f>ROUNDUP(+H16*H212/8,0)</f>
        <v>0</v>
      </c>
      <c r="I214" s="104">
        <f>ROUNDUP(+I16*I212/8,0)</f>
        <v>0</v>
      </c>
      <c r="J214" s="103"/>
      <c r="K214" s="103"/>
      <c r="L214" s="1"/>
    </row>
    <row r="215" spans="2:12" hidden="1" x14ac:dyDescent="0.15">
      <c r="B215" s="87" t="s">
        <v>165</v>
      </c>
      <c r="C215" s="87" t="s">
        <v>180</v>
      </c>
      <c r="D215" s="88" t="s">
        <v>23</v>
      </c>
      <c r="E215" s="16">
        <f t="shared" si="48"/>
        <v>0</v>
      </c>
      <c r="F215" s="24"/>
      <c r="G215" s="24"/>
      <c r="H215" s="24">
        <v>0</v>
      </c>
      <c r="I215" s="102">
        <f t="shared" ref="I215:K215" si="49">ROUNDUP(+I17*I212/5,0)</f>
        <v>0</v>
      </c>
      <c r="J215" s="24">
        <f>ROUNDUP(+J17*J212/5,0)</f>
        <v>0</v>
      </c>
      <c r="K215" s="24">
        <f t="shared" si="49"/>
        <v>0</v>
      </c>
      <c r="L215" s="1"/>
    </row>
    <row r="216" spans="2:12" x14ac:dyDescent="0.15">
      <c r="B216" s="87" t="s">
        <v>165</v>
      </c>
      <c r="C216" s="87" t="s">
        <v>181</v>
      </c>
      <c r="D216" s="88" t="s">
        <v>23</v>
      </c>
      <c r="E216" s="16">
        <f t="shared" si="48"/>
        <v>64</v>
      </c>
      <c r="F216" s="24">
        <f>ROUNDUP(F18*F212/5,0)</f>
        <v>0</v>
      </c>
      <c r="G216" s="24">
        <f t="shared" ref="G216:K216" si="50">ROUNDUP(G18*G212/5,0)</f>
        <v>27</v>
      </c>
      <c r="H216" s="24">
        <f t="shared" si="50"/>
        <v>37</v>
      </c>
      <c r="I216" s="24">
        <f t="shared" si="50"/>
        <v>0</v>
      </c>
      <c r="J216" s="24">
        <f t="shared" si="50"/>
        <v>0</v>
      </c>
      <c r="K216" s="24">
        <f t="shared" si="50"/>
        <v>0</v>
      </c>
      <c r="L216" s="1"/>
    </row>
    <row r="217" spans="2:12" hidden="1" x14ac:dyDescent="0.15">
      <c r="B217" s="87" t="s">
        <v>165</v>
      </c>
      <c r="C217" s="87" t="s">
        <v>182</v>
      </c>
      <c r="D217" s="88" t="s">
        <v>23</v>
      </c>
      <c r="E217" s="16">
        <f t="shared" si="48"/>
        <v>0</v>
      </c>
      <c r="F217" s="24">
        <f t="shared" ref="F217:K217" si="51">ROUNDUP(F19*F212/5,0)</f>
        <v>0</v>
      </c>
      <c r="G217" s="24">
        <f t="shared" si="51"/>
        <v>0</v>
      </c>
      <c r="H217" s="24">
        <f t="shared" si="51"/>
        <v>0</v>
      </c>
      <c r="I217" s="24">
        <f t="shared" si="51"/>
        <v>0</v>
      </c>
      <c r="J217" s="24">
        <f t="shared" si="51"/>
        <v>0</v>
      </c>
      <c r="K217" s="24">
        <f t="shared" si="51"/>
        <v>0</v>
      </c>
      <c r="L217" s="1"/>
    </row>
    <row r="218" spans="2:12" hidden="1" x14ac:dyDescent="0.15">
      <c r="B218" s="87" t="s">
        <v>165</v>
      </c>
      <c r="C218" s="87" t="s">
        <v>183</v>
      </c>
      <c r="D218" s="88" t="s">
        <v>23</v>
      </c>
      <c r="E218" s="16">
        <f t="shared" si="48"/>
        <v>0</v>
      </c>
      <c r="F218" s="24">
        <f t="shared" ref="F218:K218" si="52">ROUNDUP(F20*F212/5,0)</f>
        <v>0</v>
      </c>
      <c r="G218" s="24">
        <f t="shared" si="52"/>
        <v>0</v>
      </c>
      <c r="H218" s="24">
        <f t="shared" si="52"/>
        <v>0</v>
      </c>
      <c r="I218" s="24">
        <f t="shared" si="52"/>
        <v>0</v>
      </c>
      <c r="J218" s="24">
        <f t="shared" si="52"/>
        <v>0</v>
      </c>
      <c r="K218" s="24">
        <f t="shared" si="52"/>
        <v>0</v>
      </c>
      <c r="L218" s="1"/>
    </row>
    <row r="219" spans="2:12" x14ac:dyDescent="0.15">
      <c r="B219" s="87" t="s">
        <v>165</v>
      </c>
      <c r="C219" s="87" t="s">
        <v>184</v>
      </c>
      <c r="D219" s="88" t="s">
        <v>23</v>
      </c>
      <c r="E219" s="16">
        <f t="shared" si="48"/>
        <v>28</v>
      </c>
      <c r="F219" s="24">
        <f t="shared" ref="F219:K219" si="53">ROUNDUP(F21*F212/5,0)</f>
        <v>28</v>
      </c>
      <c r="G219" s="24">
        <f t="shared" si="53"/>
        <v>0</v>
      </c>
      <c r="H219" s="24">
        <f t="shared" si="53"/>
        <v>0</v>
      </c>
      <c r="I219" s="24">
        <f t="shared" si="53"/>
        <v>0</v>
      </c>
      <c r="J219" s="24">
        <f t="shared" si="53"/>
        <v>0</v>
      </c>
      <c r="K219" s="24">
        <f t="shared" si="53"/>
        <v>0</v>
      </c>
      <c r="L219" s="1"/>
    </row>
    <row r="220" spans="2:12" hidden="1" x14ac:dyDescent="0.15">
      <c r="B220" s="100" t="s">
        <v>167</v>
      </c>
      <c r="C220" s="100" t="s">
        <v>323</v>
      </c>
      <c r="D220" s="101" t="s">
        <v>253</v>
      </c>
      <c r="E220" s="16">
        <f t="shared" si="48"/>
        <v>0</v>
      </c>
      <c r="F220" s="20"/>
      <c r="G220" s="20"/>
      <c r="H220" s="20"/>
      <c r="I220" s="20"/>
      <c r="J220" s="20"/>
      <c r="K220" s="20"/>
      <c r="L220" s="1"/>
    </row>
    <row r="221" spans="2:12" hidden="1" x14ac:dyDescent="0.15">
      <c r="B221" s="100" t="s">
        <v>167</v>
      </c>
      <c r="C221" s="100" t="s">
        <v>324</v>
      </c>
      <c r="D221" s="101" t="s">
        <v>253</v>
      </c>
      <c r="E221" s="16">
        <f t="shared" si="48"/>
        <v>0</v>
      </c>
      <c r="F221" s="20"/>
      <c r="G221" s="20"/>
      <c r="H221" s="20"/>
      <c r="I221" s="20"/>
      <c r="J221" s="20"/>
      <c r="K221" s="20"/>
      <c r="L221" s="1"/>
    </row>
    <row r="222" spans="2:12" hidden="1" x14ac:dyDescent="0.15">
      <c r="B222" s="87" t="s">
        <v>167</v>
      </c>
      <c r="C222" s="87" t="s">
        <v>168</v>
      </c>
      <c r="D222" s="88" t="s">
        <v>30</v>
      </c>
      <c r="E222" s="16">
        <f t="shared" si="48"/>
        <v>0</v>
      </c>
      <c r="F222" s="1"/>
      <c r="G222" s="1"/>
      <c r="H222" s="1"/>
      <c r="I222" s="1"/>
      <c r="J222" s="1"/>
      <c r="K222" s="1"/>
      <c r="L222" s="1"/>
    </row>
    <row r="223" spans="2:12" x14ac:dyDescent="0.15">
      <c r="B223" s="87" t="s">
        <v>167</v>
      </c>
      <c r="C223" s="87" t="s">
        <v>145</v>
      </c>
      <c r="D223" s="88" t="s">
        <v>30</v>
      </c>
      <c r="E223" s="16">
        <f t="shared" si="48"/>
        <v>4</v>
      </c>
      <c r="F223" s="1"/>
      <c r="G223" s="1">
        <v>1</v>
      </c>
      <c r="H223" s="1">
        <v>3</v>
      </c>
      <c r="I223" s="1"/>
      <c r="J223" s="1"/>
      <c r="K223" s="1"/>
      <c r="L223" s="1"/>
    </row>
    <row r="224" spans="2:12" hidden="1" x14ac:dyDescent="0.15">
      <c r="B224" s="87" t="s">
        <v>167</v>
      </c>
      <c r="C224" s="87" t="s">
        <v>146</v>
      </c>
      <c r="D224" s="88" t="s">
        <v>30</v>
      </c>
      <c r="E224" s="16">
        <f t="shared" si="48"/>
        <v>0</v>
      </c>
      <c r="F224" s="1"/>
      <c r="G224" s="1"/>
      <c r="H224" s="1"/>
      <c r="I224" s="1"/>
      <c r="J224" s="1"/>
      <c r="K224" s="1"/>
      <c r="L224" s="1"/>
    </row>
    <row r="225" spans="2:12" hidden="1" x14ac:dyDescent="0.15">
      <c r="B225" s="87" t="s">
        <v>167</v>
      </c>
      <c r="C225" s="87" t="s">
        <v>147</v>
      </c>
      <c r="D225" s="88" t="s">
        <v>30</v>
      </c>
      <c r="E225" s="16">
        <f t="shared" si="48"/>
        <v>0</v>
      </c>
      <c r="F225" s="1"/>
      <c r="G225" s="1"/>
      <c r="H225" s="1"/>
      <c r="I225" s="1"/>
      <c r="J225" s="1"/>
      <c r="K225" s="1"/>
      <c r="L225" s="1"/>
    </row>
    <row r="226" spans="2:12" x14ac:dyDescent="0.15">
      <c r="B226" s="87" t="s">
        <v>167</v>
      </c>
      <c r="C226" s="87" t="s">
        <v>148</v>
      </c>
      <c r="D226" s="88" t="s">
        <v>30</v>
      </c>
      <c r="E226" s="16">
        <f t="shared" si="48"/>
        <v>1</v>
      </c>
      <c r="F226" s="1">
        <v>1</v>
      </c>
      <c r="G226" s="1"/>
      <c r="H226" s="1"/>
      <c r="I226" s="1"/>
      <c r="J226" s="1"/>
      <c r="K226" s="1"/>
      <c r="L226" s="1"/>
    </row>
    <row r="227" spans="2:12" hidden="1" x14ac:dyDescent="0.15">
      <c r="B227" s="100" t="s">
        <v>249</v>
      </c>
      <c r="C227" s="100" t="s">
        <v>652</v>
      </c>
      <c r="D227" s="101" t="s">
        <v>30</v>
      </c>
      <c r="E227" s="16">
        <f t="shared" si="48"/>
        <v>0</v>
      </c>
      <c r="F227" s="1"/>
      <c r="G227" s="1"/>
      <c r="H227" s="1"/>
      <c r="I227" s="1"/>
      <c r="J227" s="1"/>
      <c r="K227" s="1"/>
      <c r="L227" s="1"/>
    </row>
    <row r="228" spans="2:12" ht="12.75" hidden="1" customHeight="1" x14ac:dyDescent="0.15">
      <c r="B228" s="87" t="s">
        <v>249</v>
      </c>
      <c r="C228" s="87" t="s">
        <v>170</v>
      </c>
      <c r="D228" s="88" t="s">
        <v>30</v>
      </c>
      <c r="E228" s="16">
        <f t="shared" si="48"/>
        <v>0</v>
      </c>
      <c r="F228" s="1"/>
      <c r="G228" s="1"/>
      <c r="H228" s="1"/>
      <c r="I228" s="1"/>
      <c r="J228" s="1"/>
      <c r="K228" s="1"/>
      <c r="L228" s="1"/>
    </row>
    <row r="229" spans="2:12" x14ac:dyDescent="0.15">
      <c r="B229" s="87" t="s">
        <v>248</v>
      </c>
      <c r="C229" s="87" t="s">
        <v>185</v>
      </c>
      <c r="D229" s="88" t="s">
        <v>30</v>
      </c>
      <c r="E229" s="16">
        <f t="shared" si="48"/>
        <v>1</v>
      </c>
      <c r="F229" s="1"/>
      <c r="G229" s="1"/>
      <c r="H229" s="1">
        <v>1</v>
      </c>
      <c r="I229" s="1"/>
      <c r="J229" s="1"/>
      <c r="K229" s="1"/>
      <c r="L229" s="1"/>
    </row>
    <row r="230" spans="2:12" x14ac:dyDescent="0.15">
      <c r="B230" s="87" t="s">
        <v>248</v>
      </c>
      <c r="C230" s="87" t="s">
        <v>186</v>
      </c>
      <c r="D230" s="88" t="s">
        <v>30</v>
      </c>
      <c r="E230" s="16">
        <f t="shared" si="48"/>
        <v>2</v>
      </c>
      <c r="F230" s="1"/>
      <c r="G230" s="1">
        <v>1</v>
      </c>
      <c r="H230" s="1">
        <v>1</v>
      </c>
      <c r="I230" s="1"/>
      <c r="J230" s="1"/>
      <c r="K230" s="1"/>
      <c r="L230" s="1"/>
    </row>
    <row r="231" spans="2:12" hidden="1" x14ac:dyDescent="0.15">
      <c r="B231" s="87" t="s">
        <v>248</v>
      </c>
      <c r="C231" s="87" t="s">
        <v>187</v>
      </c>
      <c r="D231" s="88" t="s">
        <v>30</v>
      </c>
      <c r="E231" s="16">
        <f t="shared" si="48"/>
        <v>0</v>
      </c>
      <c r="F231" s="50"/>
      <c r="G231" s="50"/>
      <c r="H231" s="50"/>
      <c r="I231" s="1"/>
      <c r="J231" s="1"/>
      <c r="K231" s="1"/>
      <c r="L231" s="1"/>
    </row>
    <row r="232" spans="2:12" hidden="1" x14ac:dyDescent="0.15">
      <c r="B232" s="87" t="s">
        <v>248</v>
      </c>
      <c r="C232" s="87" t="s">
        <v>188</v>
      </c>
      <c r="D232" s="88" t="s">
        <v>30</v>
      </c>
      <c r="E232" s="16">
        <f t="shared" si="48"/>
        <v>0</v>
      </c>
      <c r="F232" s="50"/>
      <c r="G232" s="50"/>
      <c r="H232" s="50"/>
      <c r="I232" s="1"/>
      <c r="J232" s="1"/>
      <c r="K232" s="1"/>
      <c r="L232" s="1"/>
    </row>
    <row r="233" spans="2:12" hidden="1" x14ac:dyDescent="0.15">
      <c r="B233" s="87" t="s">
        <v>248</v>
      </c>
      <c r="C233" s="87" t="s">
        <v>189</v>
      </c>
      <c r="D233" s="88" t="s">
        <v>30</v>
      </c>
      <c r="E233" s="16">
        <f t="shared" si="48"/>
        <v>0</v>
      </c>
      <c r="F233" s="50"/>
      <c r="G233" s="50"/>
      <c r="H233" s="50"/>
      <c r="I233" s="1"/>
      <c r="J233" s="1"/>
      <c r="K233" s="1"/>
      <c r="L233" s="1"/>
    </row>
    <row r="234" spans="2:12" hidden="1" x14ac:dyDescent="0.15">
      <c r="B234" s="87" t="s">
        <v>169</v>
      </c>
      <c r="C234" s="87" t="s">
        <v>190</v>
      </c>
      <c r="D234" s="88" t="s">
        <v>30</v>
      </c>
      <c r="E234" s="16">
        <f t="shared" si="48"/>
        <v>0</v>
      </c>
      <c r="F234" s="50"/>
      <c r="G234" s="50"/>
      <c r="H234" s="50"/>
      <c r="I234" s="1"/>
      <c r="J234" s="1"/>
      <c r="K234" s="1"/>
      <c r="L234" s="1"/>
    </row>
    <row r="235" spans="2:12" hidden="1" x14ac:dyDescent="0.15">
      <c r="B235" s="87" t="s">
        <v>169</v>
      </c>
      <c r="C235" s="87" t="s">
        <v>191</v>
      </c>
      <c r="D235" s="88" t="s">
        <v>30</v>
      </c>
      <c r="E235" s="16">
        <f t="shared" si="48"/>
        <v>0</v>
      </c>
      <c r="F235" s="50"/>
      <c r="G235" s="50"/>
      <c r="H235" s="50"/>
      <c r="I235" s="1"/>
      <c r="J235" s="1"/>
      <c r="K235" s="1"/>
      <c r="L235" s="1"/>
    </row>
    <row r="236" spans="2:12" hidden="1" x14ac:dyDescent="0.15">
      <c r="B236" s="87" t="s">
        <v>169</v>
      </c>
      <c r="C236" s="87" t="s">
        <v>192</v>
      </c>
      <c r="D236" s="88" t="s">
        <v>30</v>
      </c>
      <c r="E236" s="16">
        <f t="shared" si="48"/>
        <v>0</v>
      </c>
      <c r="F236" s="50"/>
      <c r="G236" s="50"/>
      <c r="H236" s="50"/>
      <c r="I236" s="1"/>
      <c r="J236" s="1"/>
      <c r="K236" s="1"/>
      <c r="L236" s="1"/>
    </row>
    <row r="237" spans="2:12" hidden="1" x14ac:dyDescent="0.15">
      <c r="B237" s="87" t="s">
        <v>169</v>
      </c>
      <c r="C237" s="87" t="s">
        <v>193</v>
      </c>
      <c r="D237" s="88" t="s">
        <v>30</v>
      </c>
      <c r="E237" s="16">
        <f t="shared" si="48"/>
        <v>0</v>
      </c>
      <c r="F237" s="50"/>
      <c r="G237" s="50"/>
      <c r="H237" s="50"/>
      <c r="I237" s="1"/>
      <c r="J237" s="1"/>
      <c r="K237" s="1"/>
      <c r="L237" s="1"/>
    </row>
    <row r="238" spans="2:12" hidden="1" x14ac:dyDescent="0.15">
      <c r="B238" s="87" t="s">
        <v>169</v>
      </c>
      <c r="C238" s="87" t="s">
        <v>194</v>
      </c>
      <c r="D238" s="88" t="s">
        <v>30</v>
      </c>
      <c r="E238" s="16">
        <f t="shared" si="48"/>
        <v>0</v>
      </c>
      <c r="F238" s="50"/>
      <c r="G238" s="50"/>
      <c r="H238" s="50"/>
      <c r="I238" s="1"/>
      <c r="J238" s="1"/>
      <c r="K238" s="1"/>
      <c r="L238" s="1"/>
    </row>
    <row r="239" spans="2:12" hidden="1" x14ac:dyDescent="0.15">
      <c r="B239" s="87" t="s">
        <v>169</v>
      </c>
      <c r="C239" s="87" t="s">
        <v>195</v>
      </c>
      <c r="D239" s="88" t="s">
        <v>30</v>
      </c>
      <c r="E239" s="16">
        <f t="shared" si="48"/>
        <v>0</v>
      </c>
      <c r="F239" s="50"/>
      <c r="G239" s="50"/>
      <c r="H239" s="50"/>
      <c r="I239" s="1"/>
      <c r="J239" s="1"/>
      <c r="K239" s="1"/>
      <c r="L239" s="1"/>
    </row>
    <row r="240" spans="2:12" hidden="1" x14ac:dyDescent="0.15">
      <c r="B240" s="87" t="s">
        <v>169</v>
      </c>
      <c r="C240" s="87" t="s">
        <v>196</v>
      </c>
      <c r="D240" s="88" t="s">
        <v>30</v>
      </c>
      <c r="E240" s="16">
        <f t="shared" si="48"/>
        <v>0</v>
      </c>
      <c r="F240" s="50"/>
      <c r="G240" s="50"/>
      <c r="H240" s="50"/>
      <c r="I240" s="1"/>
      <c r="J240" s="1"/>
      <c r="K240" s="1"/>
      <c r="L240" s="1"/>
    </row>
    <row r="241" spans="2:12" hidden="1" x14ac:dyDescent="0.15">
      <c r="B241" s="87" t="s">
        <v>464</v>
      </c>
      <c r="C241" s="87" t="s">
        <v>192</v>
      </c>
      <c r="D241" s="88" t="s">
        <v>30</v>
      </c>
      <c r="E241" s="16">
        <f t="shared" si="48"/>
        <v>0</v>
      </c>
      <c r="F241" s="50"/>
      <c r="G241" s="50"/>
      <c r="H241" s="50"/>
      <c r="I241" s="1"/>
      <c r="J241" s="1"/>
      <c r="K241" s="1"/>
      <c r="L241" s="1"/>
    </row>
    <row r="242" spans="2:12" hidden="1" x14ac:dyDescent="0.15">
      <c r="B242" s="87" t="s">
        <v>464</v>
      </c>
      <c r="C242" s="87" t="s">
        <v>193</v>
      </c>
      <c r="D242" s="88" t="s">
        <v>30</v>
      </c>
      <c r="E242" s="16">
        <f t="shared" si="48"/>
        <v>0</v>
      </c>
      <c r="F242" s="50"/>
      <c r="G242" s="50"/>
      <c r="H242" s="50"/>
      <c r="I242" s="1"/>
      <c r="J242" s="1"/>
      <c r="K242" s="1"/>
      <c r="L242" s="1"/>
    </row>
    <row r="243" spans="2:12" hidden="1" x14ac:dyDescent="0.15">
      <c r="B243" s="87" t="s">
        <v>464</v>
      </c>
      <c r="C243" s="87" t="s">
        <v>194</v>
      </c>
      <c r="D243" s="88" t="s">
        <v>30</v>
      </c>
      <c r="E243" s="16">
        <f t="shared" si="48"/>
        <v>0</v>
      </c>
      <c r="F243" s="50"/>
      <c r="G243" s="50"/>
      <c r="H243" s="50"/>
      <c r="I243" s="1"/>
      <c r="J243" s="1"/>
      <c r="K243" s="1"/>
      <c r="L243" s="1"/>
    </row>
    <row r="244" spans="2:12" hidden="1" x14ac:dyDescent="0.15">
      <c r="B244" s="87" t="s">
        <v>464</v>
      </c>
      <c r="C244" s="87" t="s">
        <v>195</v>
      </c>
      <c r="D244" s="88" t="s">
        <v>30</v>
      </c>
      <c r="E244" s="16">
        <f t="shared" si="48"/>
        <v>0</v>
      </c>
      <c r="F244" s="50"/>
      <c r="G244" s="50"/>
      <c r="H244" s="50"/>
      <c r="I244" s="1"/>
      <c r="J244" s="1"/>
      <c r="K244" s="1"/>
      <c r="L244" s="1"/>
    </row>
    <row r="245" spans="2:12" hidden="1" x14ac:dyDescent="0.15">
      <c r="B245" s="87" t="s">
        <v>464</v>
      </c>
      <c r="C245" s="87" t="s">
        <v>196</v>
      </c>
      <c r="D245" s="88" t="s">
        <v>30</v>
      </c>
      <c r="E245" s="16">
        <f t="shared" si="48"/>
        <v>0</v>
      </c>
      <c r="F245" s="50"/>
      <c r="G245" s="50"/>
      <c r="H245" s="50"/>
      <c r="I245" s="1"/>
      <c r="J245" s="1"/>
      <c r="K245" s="1"/>
      <c r="L245" s="1"/>
    </row>
    <row r="246" spans="2:12" hidden="1" x14ac:dyDescent="0.15">
      <c r="B246" s="87" t="s">
        <v>197</v>
      </c>
      <c r="C246" s="87" t="s">
        <v>198</v>
      </c>
      <c r="D246" s="88" t="s">
        <v>30</v>
      </c>
      <c r="E246" s="16">
        <f t="shared" si="48"/>
        <v>0</v>
      </c>
      <c r="F246" s="50"/>
      <c r="G246" s="50"/>
      <c r="H246" s="50"/>
      <c r="I246" s="1"/>
      <c r="J246" s="1"/>
      <c r="K246" s="1"/>
      <c r="L246" s="1"/>
    </row>
    <row r="247" spans="2:12" hidden="1" x14ac:dyDescent="0.15">
      <c r="B247" s="87" t="s">
        <v>197</v>
      </c>
      <c r="C247" s="87" t="s">
        <v>199</v>
      </c>
      <c r="D247" s="88" t="s">
        <v>30</v>
      </c>
      <c r="E247" s="16">
        <f t="shared" si="48"/>
        <v>0</v>
      </c>
      <c r="F247" s="50"/>
      <c r="G247" s="50"/>
      <c r="H247" s="50"/>
      <c r="I247" s="1"/>
      <c r="J247" s="1"/>
      <c r="K247" s="1"/>
      <c r="L247" s="1"/>
    </row>
    <row r="248" spans="2:12" hidden="1" x14ac:dyDescent="0.15">
      <c r="B248" s="87" t="s">
        <v>197</v>
      </c>
      <c r="C248" s="87" t="s">
        <v>200</v>
      </c>
      <c r="D248" s="88" t="s">
        <v>30</v>
      </c>
      <c r="E248" s="16">
        <f t="shared" si="48"/>
        <v>0</v>
      </c>
      <c r="F248" s="50"/>
      <c r="G248" s="50"/>
      <c r="H248" s="50"/>
      <c r="I248" s="1"/>
      <c r="J248" s="1"/>
      <c r="K248" s="1"/>
      <c r="L248" s="1"/>
    </row>
    <row r="249" spans="2:12" hidden="1" x14ac:dyDescent="0.15">
      <c r="B249" s="87" t="s">
        <v>254</v>
      </c>
      <c r="C249" s="87" t="s">
        <v>201</v>
      </c>
      <c r="D249" s="88" t="s">
        <v>30</v>
      </c>
      <c r="E249" s="16">
        <f t="shared" si="48"/>
        <v>0</v>
      </c>
      <c r="F249" s="50"/>
      <c r="G249" s="50"/>
      <c r="H249" s="50"/>
      <c r="I249" s="1"/>
      <c r="J249" s="1"/>
      <c r="K249" s="1"/>
      <c r="L249" s="1"/>
    </row>
    <row r="250" spans="2:12" hidden="1" x14ac:dyDescent="0.15">
      <c r="B250" s="87" t="s">
        <v>254</v>
      </c>
      <c r="C250" s="87" t="s">
        <v>202</v>
      </c>
      <c r="D250" s="88" t="s">
        <v>30</v>
      </c>
      <c r="E250" s="16">
        <f t="shared" si="48"/>
        <v>0</v>
      </c>
      <c r="F250" s="50"/>
      <c r="G250" s="50"/>
      <c r="H250" s="50"/>
      <c r="I250" s="1"/>
      <c r="J250" s="1"/>
      <c r="K250" s="1"/>
      <c r="L250" s="1"/>
    </row>
    <row r="251" spans="2:12" hidden="1" x14ac:dyDescent="0.15">
      <c r="B251" s="87" t="s">
        <v>254</v>
      </c>
      <c r="C251" s="87" t="s">
        <v>203</v>
      </c>
      <c r="D251" s="88" t="s">
        <v>30</v>
      </c>
      <c r="E251" s="16">
        <f t="shared" si="48"/>
        <v>0</v>
      </c>
      <c r="F251" s="50"/>
      <c r="G251" s="50"/>
      <c r="H251" s="50"/>
      <c r="I251" s="1"/>
      <c r="J251" s="1"/>
      <c r="K251" s="1"/>
      <c r="L251" s="1"/>
    </row>
    <row r="252" spans="2:12" hidden="1" x14ac:dyDescent="0.15">
      <c r="B252" s="87" t="s">
        <v>254</v>
      </c>
      <c r="C252" s="87" t="s">
        <v>204</v>
      </c>
      <c r="D252" s="88" t="s">
        <v>30</v>
      </c>
      <c r="E252" s="16">
        <f t="shared" si="48"/>
        <v>0</v>
      </c>
      <c r="F252" s="50"/>
      <c r="G252" s="50"/>
      <c r="H252" s="50"/>
      <c r="I252" s="1"/>
      <c r="J252" s="1"/>
      <c r="K252" s="1"/>
      <c r="L252" s="1"/>
    </row>
    <row r="253" spans="2:12" hidden="1" x14ac:dyDescent="0.15">
      <c r="B253" s="87" t="s">
        <v>465</v>
      </c>
      <c r="C253" s="87" t="s">
        <v>203</v>
      </c>
      <c r="D253" s="88" t="s">
        <v>30</v>
      </c>
      <c r="E253" s="16">
        <f t="shared" si="48"/>
        <v>0</v>
      </c>
      <c r="F253" s="50"/>
      <c r="G253" s="50"/>
      <c r="H253" s="50"/>
      <c r="I253" s="1"/>
      <c r="J253" s="1"/>
      <c r="K253" s="1"/>
      <c r="L253" s="1"/>
    </row>
    <row r="254" spans="2:12" hidden="1" x14ac:dyDescent="0.15">
      <c r="B254" s="69" t="s">
        <v>645</v>
      </c>
      <c r="C254" s="69" t="s">
        <v>466</v>
      </c>
      <c r="D254" s="88" t="s">
        <v>30</v>
      </c>
      <c r="E254" s="16">
        <f t="shared" si="48"/>
        <v>0</v>
      </c>
      <c r="F254" s="50"/>
      <c r="G254" s="50"/>
      <c r="H254" s="50"/>
      <c r="I254" s="1"/>
      <c r="J254" s="1"/>
      <c r="K254" s="1"/>
      <c r="L254" s="1"/>
    </row>
    <row r="255" spans="2:12" hidden="1" x14ac:dyDescent="0.15">
      <c r="B255" s="87" t="s">
        <v>205</v>
      </c>
      <c r="C255" s="87" t="s">
        <v>185</v>
      </c>
      <c r="D255" s="88" t="s">
        <v>30</v>
      </c>
      <c r="E255" s="16">
        <f t="shared" si="48"/>
        <v>0</v>
      </c>
      <c r="F255" s="52"/>
      <c r="G255" s="50"/>
      <c r="H255" s="50"/>
      <c r="I255" s="1"/>
      <c r="J255" s="1"/>
      <c r="K255" s="1"/>
      <c r="L255" s="1"/>
    </row>
    <row r="256" spans="2:12" hidden="1" x14ac:dyDescent="0.15">
      <c r="B256" s="87" t="s">
        <v>205</v>
      </c>
      <c r="C256" s="87" t="s">
        <v>187</v>
      </c>
      <c r="D256" s="88" t="s">
        <v>30</v>
      </c>
      <c r="E256" s="16">
        <f t="shared" si="48"/>
        <v>0</v>
      </c>
      <c r="F256" s="52"/>
      <c r="G256" s="50"/>
      <c r="H256" s="50"/>
      <c r="I256" s="1"/>
      <c r="J256" s="1"/>
      <c r="K256" s="1"/>
      <c r="L256" s="1"/>
    </row>
    <row r="257" spans="2:12" hidden="1" x14ac:dyDescent="0.15">
      <c r="B257" s="87" t="s">
        <v>205</v>
      </c>
      <c r="C257" s="87" t="s">
        <v>188</v>
      </c>
      <c r="D257" s="88" t="s">
        <v>30</v>
      </c>
      <c r="E257" s="16">
        <f t="shared" si="48"/>
        <v>0</v>
      </c>
      <c r="F257" s="52"/>
      <c r="G257" s="50"/>
      <c r="H257" s="50"/>
      <c r="I257" s="1"/>
      <c r="J257" s="1"/>
      <c r="K257" s="1"/>
      <c r="L257" s="1"/>
    </row>
    <row r="258" spans="2:12" hidden="1" x14ac:dyDescent="0.15">
      <c r="B258" s="87" t="s">
        <v>205</v>
      </c>
      <c r="C258" s="87" t="s">
        <v>191</v>
      </c>
      <c r="D258" s="88" t="s">
        <v>30</v>
      </c>
      <c r="E258" s="16">
        <f t="shared" si="48"/>
        <v>0</v>
      </c>
      <c r="F258" s="52"/>
      <c r="G258" s="50"/>
      <c r="H258" s="50"/>
      <c r="I258" s="1"/>
      <c r="J258" s="1"/>
      <c r="K258" s="1"/>
      <c r="L258" s="1"/>
    </row>
    <row r="259" spans="2:12" hidden="1" x14ac:dyDescent="0.15">
      <c r="B259" s="87" t="s">
        <v>205</v>
      </c>
      <c r="C259" s="87" t="s">
        <v>193</v>
      </c>
      <c r="D259" s="88" t="s">
        <v>30</v>
      </c>
      <c r="E259" s="16">
        <f t="shared" si="48"/>
        <v>0</v>
      </c>
      <c r="F259" s="52"/>
      <c r="G259" s="50"/>
      <c r="H259" s="50"/>
      <c r="I259" s="1"/>
      <c r="J259" s="1"/>
      <c r="K259" s="1"/>
      <c r="L259" s="1"/>
    </row>
    <row r="260" spans="2:12" hidden="1" x14ac:dyDescent="0.15">
      <c r="B260" s="87" t="s">
        <v>205</v>
      </c>
      <c r="C260" s="87" t="s">
        <v>194</v>
      </c>
      <c r="D260" s="88" t="s">
        <v>30</v>
      </c>
      <c r="E260" s="16">
        <f t="shared" si="48"/>
        <v>0</v>
      </c>
      <c r="F260" s="52"/>
      <c r="G260" s="50"/>
      <c r="H260" s="50"/>
      <c r="I260" s="1"/>
      <c r="J260" s="1"/>
      <c r="K260" s="1"/>
      <c r="L260" s="1"/>
    </row>
    <row r="261" spans="2:12" hidden="1" x14ac:dyDescent="0.15">
      <c r="B261" s="87" t="s">
        <v>205</v>
      </c>
      <c r="C261" s="87" t="s">
        <v>195</v>
      </c>
      <c r="D261" s="88" t="s">
        <v>30</v>
      </c>
      <c r="E261" s="16">
        <f t="shared" si="48"/>
        <v>0</v>
      </c>
      <c r="F261" s="52"/>
      <c r="G261" s="50"/>
      <c r="H261" s="50"/>
      <c r="I261" s="1"/>
      <c r="J261" s="1"/>
      <c r="K261" s="1"/>
      <c r="L261" s="1"/>
    </row>
    <row r="262" spans="2:12" hidden="1" x14ac:dyDescent="0.15">
      <c r="B262" s="98" t="s">
        <v>643</v>
      </c>
      <c r="C262" s="98" t="s">
        <v>185</v>
      </c>
      <c r="D262" s="99" t="s">
        <v>30</v>
      </c>
      <c r="E262" s="16">
        <f t="shared" si="48"/>
        <v>0</v>
      </c>
      <c r="F262" s="52"/>
      <c r="G262" s="50"/>
      <c r="H262" s="50"/>
      <c r="I262" s="1"/>
      <c r="J262" s="1"/>
      <c r="K262" s="1"/>
      <c r="L262" s="1"/>
    </row>
    <row r="263" spans="2:12" hidden="1" x14ac:dyDescent="0.15">
      <c r="B263" s="87" t="s">
        <v>171</v>
      </c>
      <c r="C263" s="87" t="s">
        <v>168</v>
      </c>
      <c r="D263" s="88" t="s">
        <v>30</v>
      </c>
      <c r="E263" s="16">
        <f t="shared" si="48"/>
        <v>0</v>
      </c>
      <c r="F263" s="52"/>
      <c r="G263" s="50"/>
      <c r="H263" s="50"/>
      <c r="I263" s="1"/>
      <c r="J263" s="1"/>
      <c r="K263" s="1"/>
      <c r="L263" s="1"/>
    </row>
    <row r="264" spans="2:12" hidden="1" x14ac:dyDescent="0.15">
      <c r="B264" s="87" t="s">
        <v>171</v>
      </c>
      <c r="C264" s="87" t="s">
        <v>145</v>
      </c>
      <c r="D264" s="88" t="s">
        <v>30</v>
      </c>
      <c r="E264" s="16">
        <f t="shared" si="48"/>
        <v>0</v>
      </c>
      <c r="F264" s="50"/>
      <c r="G264" s="50"/>
      <c r="H264" s="50"/>
      <c r="I264" s="1"/>
      <c r="J264" s="1"/>
      <c r="K264" s="1"/>
      <c r="L264" s="1"/>
    </row>
    <row r="265" spans="2:12" hidden="1" x14ac:dyDescent="0.15">
      <c r="B265" s="87" t="s">
        <v>171</v>
      </c>
      <c r="C265" s="87" t="s">
        <v>146</v>
      </c>
      <c r="D265" s="88" t="s">
        <v>30</v>
      </c>
      <c r="E265" s="16">
        <f t="shared" si="48"/>
        <v>0</v>
      </c>
      <c r="F265" s="50"/>
      <c r="G265" s="50"/>
      <c r="H265" s="50"/>
      <c r="I265" s="1"/>
      <c r="J265" s="1"/>
      <c r="K265" s="1"/>
      <c r="L265" s="1"/>
    </row>
    <row r="266" spans="2:12" hidden="1" x14ac:dyDescent="0.15">
      <c r="B266" s="87" t="s">
        <v>171</v>
      </c>
      <c r="C266" s="87" t="s">
        <v>147</v>
      </c>
      <c r="D266" s="88" t="s">
        <v>30</v>
      </c>
      <c r="E266" s="16">
        <f t="shared" si="48"/>
        <v>0</v>
      </c>
      <c r="F266" s="50"/>
      <c r="G266" s="50"/>
      <c r="H266" s="50"/>
      <c r="I266" s="1"/>
      <c r="J266" s="1"/>
      <c r="K266" s="1"/>
      <c r="L266" s="1"/>
    </row>
    <row r="267" spans="2:12" hidden="1" x14ac:dyDescent="0.15">
      <c r="B267" s="87" t="s">
        <v>171</v>
      </c>
      <c r="C267" s="87" t="s">
        <v>148</v>
      </c>
      <c r="D267" s="88" t="s">
        <v>30</v>
      </c>
      <c r="E267" s="16">
        <f t="shared" si="48"/>
        <v>0</v>
      </c>
      <c r="F267" s="50"/>
      <c r="G267" s="50"/>
      <c r="H267" s="50"/>
      <c r="I267" s="1"/>
      <c r="J267" s="1"/>
      <c r="K267" s="1"/>
      <c r="L267" s="1"/>
    </row>
    <row r="268" spans="2:12" hidden="1" x14ac:dyDescent="0.15">
      <c r="B268" s="87" t="s">
        <v>172</v>
      </c>
      <c r="C268" s="87" t="s">
        <v>173</v>
      </c>
      <c r="D268" s="88" t="s">
        <v>30</v>
      </c>
      <c r="E268" s="16">
        <f t="shared" si="48"/>
        <v>0</v>
      </c>
      <c r="F268" s="50"/>
      <c r="G268" s="50"/>
      <c r="H268" s="50"/>
      <c r="I268" s="1"/>
      <c r="J268" s="1"/>
      <c r="K268" s="1"/>
      <c r="L268" s="1"/>
    </row>
    <row r="269" spans="2:12" x14ac:dyDescent="0.15">
      <c r="B269" s="87" t="s">
        <v>172</v>
      </c>
      <c r="C269" s="87" t="s">
        <v>206</v>
      </c>
      <c r="D269" s="88" t="s">
        <v>30</v>
      </c>
      <c r="E269" s="16">
        <f t="shared" si="48"/>
        <v>3</v>
      </c>
      <c r="F269" s="50"/>
      <c r="G269" s="50"/>
      <c r="H269" s="50">
        <v>3</v>
      </c>
      <c r="I269" s="1"/>
      <c r="J269" s="1"/>
      <c r="K269" s="1"/>
      <c r="L269" s="1"/>
    </row>
    <row r="270" spans="2:12" hidden="1" x14ac:dyDescent="0.15">
      <c r="B270" s="87" t="s">
        <v>172</v>
      </c>
      <c r="C270" s="87" t="s">
        <v>207</v>
      </c>
      <c r="D270" s="88" t="s">
        <v>30</v>
      </c>
      <c r="E270" s="16">
        <f t="shared" si="48"/>
        <v>0</v>
      </c>
      <c r="F270" s="50"/>
      <c r="G270" s="50"/>
      <c r="H270" s="50"/>
      <c r="I270" s="1"/>
      <c r="J270" s="1"/>
      <c r="K270" s="1"/>
      <c r="L270" s="1"/>
    </row>
    <row r="271" spans="2:12" hidden="1" x14ac:dyDescent="0.15">
      <c r="B271" s="87" t="s">
        <v>172</v>
      </c>
      <c r="C271" s="87" t="s">
        <v>208</v>
      </c>
      <c r="D271" s="88" t="s">
        <v>30</v>
      </c>
      <c r="E271" s="16">
        <f t="shared" si="48"/>
        <v>0</v>
      </c>
      <c r="F271" s="50"/>
      <c r="G271" s="50"/>
      <c r="H271" s="50"/>
      <c r="I271" s="1"/>
      <c r="J271" s="1"/>
      <c r="K271" s="1"/>
      <c r="L271" s="1"/>
    </row>
    <row r="272" spans="2:12" x14ac:dyDescent="0.15">
      <c r="B272" s="87" t="s">
        <v>172</v>
      </c>
      <c r="C272" s="87" t="s">
        <v>209</v>
      </c>
      <c r="D272" s="88" t="s">
        <v>30</v>
      </c>
      <c r="E272" s="16">
        <f t="shared" si="48"/>
        <v>1</v>
      </c>
      <c r="F272" s="50">
        <v>1</v>
      </c>
      <c r="G272" s="50"/>
      <c r="H272" s="50"/>
      <c r="I272" s="1"/>
      <c r="J272" s="1"/>
      <c r="K272" s="1"/>
      <c r="L272" s="1"/>
    </row>
    <row r="273" spans="2:12" hidden="1" x14ac:dyDescent="0.15">
      <c r="B273" s="87" t="s">
        <v>172</v>
      </c>
      <c r="C273" s="87" t="s">
        <v>174</v>
      </c>
      <c r="D273" s="88" t="s">
        <v>30</v>
      </c>
      <c r="E273" s="16">
        <f t="shared" si="48"/>
        <v>0</v>
      </c>
      <c r="F273" s="50"/>
      <c r="G273" s="50"/>
      <c r="H273" s="50"/>
      <c r="I273" s="1"/>
      <c r="J273" s="1"/>
      <c r="K273" s="1"/>
      <c r="L273" s="1"/>
    </row>
    <row r="274" spans="2:12" x14ac:dyDescent="0.15">
      <c r="B274" s="87" t="s">
        <v>172</v>
      </c>
      <c r="C274" s="87" t="s">
        <v>210</v>
      </c>
      <c r="D274" s="88" t="s">
        <v>30</v>
      </c>
      <c r="E274" s="16">
        <f t="shared" si="48"/>
        <v>1</v>
      </c>
      <c r="F274" s="50"/>
      <c r="G274" s="50"/>
      <c r="H274" s="50">
        <v>1</v>
      </c>
      <c r="I274" s="1"/>
      <c r="J274" s="1"/>
      <c r="K274" s="1"/>
      <c r="L274" s="1"/>
    </row>
    <row r="275" spans="2:12" hidden="1" x14ac:dyDescent="0.15">
      <c r="B275" s="87" t="s">
        <v>172</v>
      </c>
      <c r="C275" s="87" t="s">
        <v>211</v>
      </c>
      <c r="D275" s="88" t="s">
        <v>30</v>
      </c>
      <c r="E275" s="16">
        <f t="shared" si="48"/>
        <v>0</v>
      </c>
      <c r="F275" s="50"/>
      <c r="G275" s="50"/>
      <c r="H275" s="50"/>
      <c r="I275" s="1"/>
      <c r="J275" s="1"/>
      <c r="K275" s="1"/>
      <c r="L275" s="1"/>
    </row>
    <row r="276" spans="2:12" hidden="1" x14ac:dyDescent="0.15">
      <c r="B276" s="87" t="s">
        <v>172</v>
      </c>
      <c r="C276" s="87" t="s">
        <v>212</v>
      </c>
      <c r="D276" s="88" t="s">
        <v>30</v>
      </c>
      <c r="E276" s="16">
        <f t="shared" si="48"/>
        <v>0</v>
      </c>
      <c r="F276" s="50"/>
      <c r="G276" s="50"/>
      <c r="H276" s="50"/>
      <c r="I276" s="1"/>
      <c r="J276" s="1"/>
      <c r="K276" s="1"/>
      <c r="L276" s="1"/>
    </row>
    <row r="277" spans="2:12" x14ac:dyDescent="0.15">
      <c r="B277" s="87" t="s">
        <v>172</v>
      </c>
      <c r="C277" s="87" t="s">
        <v>213</v>
      </c>
      <c r="D277" s="88" t="s">
        <v>30</v>
      </c>
      <c r="E277" s="16">
        <f t="shared" si="48"/>
        <v>2</v>
      </c>
      <c r="F277" s="50">
        <v>2</v>
      </c>
      <c r="G277" s="50"/>
      <c r="H277" s="50"/>
      <c r="I277" s="1"/>
      <c r="J277" s="1"/>
      <c r="K277" s="1"/>
      <c r="L277" s="1"/>
    </row>
    <row r="278" spans="2:12" hidden="1" x14ac:dyDescent="0.15">
      <c r="B278" s="87" t="s">
        <v>172</v>
      </c>
      <c r="C278" s="87" t="s">
        <v>175</v>
      </c>
      <c r="D278" s="88" t="s">
        <v>30</v>
      </c>
      <c r="E278" s="16">
        <f t="shared" ref="E278:E340" si="54">SUM(F278:L278)</f>
        <v>0</v>
      </c>
      <c r="F278" s="50"/>
      <c r="G278" s="50"/>
      <c r="H278" s="50"/>
      <c r="I278" s="1"/>
      <c r="J278" s="1"/>
      <c r="K278" s="1"/>
      <c r="L278" s="1"/>
    </row>
    <row r="279" spans="2:12" x14ac:dyDescent="0.15">
      <c r="B279" s="87" t="s">
        <v>172</v>
      </c>
      <c r="C279" s="87" t="s">
        <v>214</v>
      </c>
      <c r="D279" s="88" t="s">
        <v>30</v>
      </c>
      <c r="E279" s="16">
        <f t="shared" si="54"/>
        <v>4</v>
      </c>
      <c r="F279" s="50"/>
      <c r="G279" s="50"/>
      <c r="H279" s="50">
        <v>4</v>
      </c>
      <c r="I279" s="1"/>
      <c r="J279" s="1"/>
      <c r="K279" s="1"/>
      <c r="L279" s="1"/>
    </row>
    <row r="280" spans="2:12" hidden="1" x14ac:dyDescent="0.15">
      <c r="B280" s="87" t="s">
        <v>172</v>
      </c>
      <c r="C280" s="87" t="s">
        <v>215</v>
      </c>
      <c r="D280" s="88" t="s">
        <v>30</v>
      </c>
      <c r="E280" s="16">
        <f t="shared" si="54"/>
        <v>0</v>
      </c>
      <c r="F280" s="50"/>
      <c r="G280" s="50"/>
      <c r="H280" s="50"/>
      <c r="I280" s="1"/>
      <c r="J280" s="1"/>
      <c r="K280" s="1"/>
      <c r="L280" s="1"/>
    </row>
    <row r="281" spans="2:12" hidden="1" x14ac:dyDescent="0.15">
      <c r="B281" s="87" t="s">
        <v>172</v>
      </c>
      <c r="C281" s="87" t="s">
        <v>216</v>
      </c>
      <c r="D281" s="88" t="s">
        <v>30</v>
      </c>
      <c r="E281" s="16">
        <f t="shared" si="54"/>
        <v>0</v>
      </c>
      <c r="F281" s="50"/>
      <c r="G281" s="50"/>
      <c r="H281" s="50"/>
      <c r="I281" s="1"/>
      <c r="J281" s="1"/>
      <c r="K281" s="1"/>
      <c r="L281" s="1"/>
    </row>
    <row r="282" spans="2:12" x14ac:dyDescent="0.15">
      <c r="B282" s="87" t="s">
        <v>172</v>
      </c>
      <c r="C282" s="87" t="s">
        <v>217</v>
      </c>
      <c r="D282" s="88" t="s">
        <v>30</v>
      </c>
      <c r="E282" s="16">
        <f t="shared" si="54"/>
        <v>1</v>
      </c>
      <c r="F282" s="50">
        <v>1</v>
      </c>
      <c r="G282" s="50"/>
      <c r="H282" s="50"/>
      <c r="I282" s="1"/>
      <c r="J282" s="1"/>
      <c r="K282" s="1"/>
      <c r="L282" s="1"/>
    </row>
    <row r="283" spans="2:12" hidden="1" x14ac:dyDescent="0.15">
      <c r="B283" s="87" t="s">
        <v>172</v>
      </c>
      <c r="C283" s="87" t="s">
        <v>218</v>
      </c>
      <c r="D283" s="88" t="s">
        <v>30</v>
      </c>
      <c r="E283" s="16">
        <f t="shared" si="54"/>
        <v>0</v>
      </c>
      <c r="F283" s="50"/>
      <c r="G283" s="50"/>
      <c r="H283" s="50"/>
      <c r="I283" s="1"/>
      <c r="J283" s="1"/>
      <c r="K283" s="1"/>
      <c r="L283" s="1"/>
    </row>
    <row r="284" spans="2:12" hidden="1" x14ac:dyDescent="0.15">
      <c r="B284" s="87" t="s">
        <v>172</v>
      </c>
      <c r="C284" s="87" t="s">
        <v>219</v>
      </c>
      <c r="D284" s="88" t="s">
        <v>30</v>
      </c>
      <c r="E284" s="16">
        <f t="shared" si="54"/>
        <v>0</v>
      </c>
      <c r="F284" s="50"/>
      <c r="G284" s="50"/>
      <c r="H284" s="50"/>
      <c r="I284" s="1"/>
      <c r="J284" s="1"/>
      <c r="K284" s="1"/>
      <c r="L284" s="1"/>
    </row>
    <row r="285" spans="2:12" hidden="1" x14ac:dyDescent="0.15">
      <c r="B285" s="87" t="s">
        <v>172</v>
      </c>
      <c r="C285" s="87" t="s">
        <v>220</v>
      </c>
      <c r="D285" s="88" t="s">
        <v>30</v>
      </c>
      <c r="E285" s="16">
        <f t="shared" si="54"/>
        <v>0</v>
      </c>
      <c r="F285" s="50"/>
      <c r="G285" s="50"/>
      <c r="H285" s="50"/>
      <c r="I285" s="1"/>
      <c r="J285" s="1"/>
      <c r="K285" s="1"/>
      <c r="L285" s="1"/>
    </row>
    <row r="286" spans="2:12" hidden="1" x14ac:dyDescent="0.15">
      <c r="B286" s="87" t="s">
        <v>172</v>
      </c>
      <c r="C286" s="87" t="s">
        <v>221</v>
      </c>
      <c r="D286" s="88" t="s">
        <v>30</v>
      </c>
      <c r="E286" s="16">
        <f t="shared" si="54"/>
        <v>0</v>
      </c>
      <c r="F286" s="50"/>
      <c r="G286" s="50"/>
      <c r="H286" s="50"/>
      <c r="I286" s="1"/>
      <c r="J286" s="1"/>
      <c r="K286" s="1"/>
      <c r="L286" s="1"/>
    </row>
    <row r="287" spans="2:12" hidden="1" x14ac:dyDescent="0.15">
      <c r="B287" s="87" t="s">
        <v>172</v>
      </c>
      <c r="C287" s="87" t="s">
        <v>222</v>
      </c>
      <c r="D287" s="88" t="s">
        <v>30</v>
      </c>
      <c r="E287" s="16">
        <f t="shared" si="54"/>
        <v>0</v>
      </c>
      <c r="F287" s="50"/>
      <c r="G287" s="50"/>
      <c r="H287" s="50"/>
      <c r="I287" s="1"/>
      <c r="J287" s="1"/>
      <c r="K287" s="1"/>
      <c r="L287" s="1"/>
    </row>
    <row r="288" spans="2:12" hidden="1" x14ac:dyDescent="0.15">
      <c r="B288" s="100" t="s">
        <v>251</v>
      </c>
      <c r="C288" s="100" t="s">
        <v>653</v>
      </c>
      <c r="D288" s="101" t="s">
        <v>253</v>
      </c>
      <c r="E288" s="16">
        <f t="shared" si="54"/>
        <v>0</v>
      </c>
      <c r="F288" s="50"/>
      <c r="G288" s="50"/>
      <c r="H288" s="50"/>
      <c r="I288" s="1"/>
      <c r="J288" s="1"/>
      <c r="K288" s="1"/>
      <c r="L288" s="1"/>
    </row>
    <row r="289" spans="2:12" x14ac:dyDescent="0.15">
      <c r="B289" s="87" t="s">
        <v>251</v>
      </c>
      <c r="C289" s="87" t="s">
        <v>252</v>
      </c>
      <c r="D289" s="88" t="s">
        <v>253</v>
      </c>
      <c r="E289" s="16">
        <f t="shared" si="54"/>
        <v>2</v>
      </c>
      <c r="F289" s="50"/>
      <c r="G289" s="50"/>
      <c r="H289" s="50">
        <v>2</v>
      </c>
      <c r="I289" s="1"/>
      <c r="J289" s="1"/>
      <c r="K289" s="1"/>
      <c r="L289" s="1"/>
    </row>
    <row r="290" spans="2:12" hidden="1" x14ac:dyDescent="0.15">
      <c r="B290" s="87" t="s">
        <v>223</v>
      </c>
      <c r="C290" s="87" t="s">
        <v>224</v>
      </c>
      <c r="D290" s="88" t="s">
        <v>30</v>
      </c>
      <c r="E290" s="16">
        <f t="shared" si="54"/>
        <v>0</v>
      </c>
      <c r="F290" s="50"/>
      <c r="G290" s="50"/>
      <c r="H290" s="50"/>
      <c r="I290" s="1"/>
      <c r="J290" s="1"/>
      <c r="K290" s="1"/>
      <c r="L290" s="1"/>
    </row>
    <row r="291" spans="2:12" hidden="1" x14ac:dyDescent="0.15">
      <c r="B291" s="87" t="s">
        <v>223</v>
      </c>
      <c r="C291" s="87" t="s">
        <v>225</v>
      </c>
      <c r="D291" s="88" t="s">
        <v>30</v>
      </c>
      <c r="E291" s="16">
        <f t="shared" si="54"/>
        <v>0</v>
      </c>
      <c r="F291" s="50"/>
      <c r="G291" s="50"/>
      <c r="H291" s="50"/>
      <c r="I291" s="1"/>
      <c r="J291" s="1"/>
      <c r="K291" s="1"/>
      <c r="L291" s="1"/>
    </row>
    <row r="292" spans="2:12" hidden="1" x14ac:dyDescent="0.15">
      <c r="B292" s="87" t="s">
        <v>223</v>
      </c>
      <c r="C292" s="87" t="s">
        <v>226</v>
      </c>
      <c r="D292" s="88" t="s">
        <v>30</v>
      </c>
      <c r="E292" s="16">
        <f t="shared" si="54"/>
        <v>0</v>
      </c>
      <c r="F292" s="50"/>
      <c r="G292" s="50"/>
      <c r="H292" s="50"/>
      <c r="I292" s="1"/>
      <c r="J292" s="1"/>
      <c r="K292" s="1"/>
      <c r="L292" s="1"/>
    </row>
    <row r="293" spans="2:12" hidden="1" x14ac:dyDescent="0.15">
      <c r="B293" s="87" t="s">
        <v>223</v>
      </c>
      <c r="C293" s="87" t="s">
        <v>227</v>
      </c>
      <c r="D293" s="88" t="s">
        <v>30</v>
      </c>
      <c r="E293" s="16">
        <f t="shared" si="54"/>
        <v>0</v>
      </c>
      <c r="F293" s="50"/>
      <c r="G293" s="50"/>
      <c r="H293" s="50"/>
      <c r="I293" s="1"/>
      <c r="J293" s="1"/>
      <c r="K293" s="1"/>
      <c r="L293" s="1"/>
    </row>
    <row r="294" spans="2:12" hidden="1" x14ac:dyDescent="0.15">
      <c r="B294" s="87" t="s">
        <v>223</v>
      </c>
      <c r="C294" s="87" t="s">
        <v>228</v>
      </c>
      <c r="D294" s="88" t="s">
        <v>30</v>
      </c>
      <c r="E294" s="16">
        <f t="shared" si="54"/>
        <v>0</v>
      </c>
      <c r="F294" s="50"/>
      <c r="G294" s="50"/>
      <c r="H294" s="50"/>
      <c r="I294" s="1"/>
      <c r="J294" s="1"/>
      <c r="K294" s="1"/>
      <c r="L294" s="1"/>
    </row>
    <row r="295" spans="2:12" x14ac:dyDescent="0.15">
      <c r="B295" s="87" t="s">
        <v>223</v>
      </c>
      <c r="C295" s="87" t="s">
        <v>229</v>
      </c>
      <c r="D295" s="88" t="s">
        <v>30</v>
      </c>
      <c r="E295" s="16">
        <f t="shared" si="54"/>
        <v>15</v>
      </c>
      <c r="F295" s="50"/>
      <c r="G295" s="50">
        <v>3</v>
      </c>
      <c r="H295" s="50">
        <v>12</v>
      </c>
      <c r="I295" s="1"/>
      <c r="J295" s="1"/>
      <c r="K295" s="1"/>
      <c r="L295" s="1"/>
    </row>
    <row r="296" spans="2:12" hidden="1" x14ac:dyDescent="0.15">
      <c r="B296" s="87" t="s">
        <v>223</v>
      </c>
      <c r="C296" s="87" t="s">
        <v>230</v>
      </c>
      <c r="D296" s="88" t="s">
        <v>30</v>
      </c>
      <c r="E296" s="16">
        <f t="shared" si="54"/>
        <v>0</v>
      </c>
      <c r="F296" s="50"/>
      <c r="G296" s="50"/>
      <c r="H296" s="50"/>
      <c r="I296" s="1"/>
      <c r="J296" s="1"/>
      <c r="K296" s="1"/>
      <c r="L296" s="1"/>
    </row>
    <row r="297" spans="2:12" hidden="1" x14ac:dyDescent="0.15">
      <c r="B297" s="87" t="s">
        <v>223</v>
      </c>
      <c r="C297" s="87" t="s">
        <v>231</v>
      </c>
      <c r="D297" s="88" t="s">
        <v>30</v>
      </c>
      <c r="E297" s="16">
        <f t="shared" si="54"/>
        <v>0</v>
      </c>
      <c r="F297" s="50"/>
      <c r="G297" s="50"/>
      <c r="H297" s="50"/>
      <c r="I297" s="1"/>
      <c r="J297" s="1"/>
      <c r="K297" s="1"/>
      <c r="L297" s="1"/>
    </row>
    <row r="298" spans="2:12" x14ac:dyDescent="0.15">
      <c r="B298" s="84" t="s">
        <v>223</v>
      </c>
      <c r="C298" s="84" t="s">
        <v>531</v>
      </c>
      <c r="D298" s="85" t="s">
        <v>30</v>
      </c>
      <c r="E298" s="16">
        <f t="shared" si="54"/>
        <v>2</v>
      </c>
      <c r="F298" s="50">
        <v>2</v>
      </c>
      <c r="G298" s="50"/>
      <c r="H298" s="50"/>
      <c r="I298" s="1"/>
      <c r="J298" s="1"/>
      <c r="K298" s="1"/>
      <c r="L298" s="1"/>
    </row>
    <row r="299" spans="2:12" hidden="1" x14ac:dyDescent="0.15">
      <c r="B299" s="87" t="s">
        <v>223</v>
      </c>
      <c r="C299" s="87" t="s">
        <v>232</v>
      </c>
      <c r="D299" s="88" t="s">
        <v>30</v>
      </c>
      <c r="E299" s="16">
        <f t="shared" si="54"/>
        <v>0</v>
      </c>
      <c r="F299" s="50"/>
      <c r="G299" s="50"/>
      <c r="H299" s="50"/>
      <c r="I299" s="1"/>
      <c r="J299" s="1"/>
      <c r="K299" s="1"/>
      <c r="L299" s="1"/>
    </row>
    <row r="300" spans="2:12" hidden="1" x14ac:dyDescent="0.15">
      <c r="B300" s="87" t="s">
        <v>223</v>
      </c>
      <c r="C300" s="87" t="s">
        <v>233</v>
      </c>
      <c r="D300" s="88" t="s">
        <v>30</v>
      </c>
      <c r="E300" s="16">
        <f t="shared" si="54"/>
        <v>0</v>
      </c>
      <c r="F300" s="50"/>
      <c r="G300" s="50"/>
      <c r="H300" s="50"/>
      <c r="I300" s="1"/>
      <c r="J300" s="1"/>
      <c r="K300" s="1"/>
      <c r="L300" s="1"/>
    </row>
    <row r="301" spans="2:12" hidden="1" x14ac:dyDescent="0.15">
      <c r="B301" s="87" t="s">
        <v>223</v>
      </c>
      <c r="C301" s="87" t="s">
        <v>234</v>
      </c>
      <c r="D301" s="88" t="s">
        <v>30</v>
      </c>
      <c r="E301" s="16">
        <f t="shared" si="54"/>
        <v>0</v>
      </c>
      <c r="F301" s="50"/>
      <c r="G301" s="50"/>
      <c r="H301" s="50"/>
      <c r="I301" s="1"/>
      <c r="J301" s="1"/>
      <c r="K301" s="1"/>
      <c r="L301" s="1"/>
    </row>
    <row r="302" spans="2:12" hidden="1" x14ac:dyDescent="0.15">
      <c r="B302" s="87" t="s">
        <v>223</v>
      </c>
      <c r="C302" s="87" t="s">
        <v>235</v>
      </c>
      <c r="D302" s="88" t="s">
        <v>30</v>
      </c>
      <c r="E302" s="16">
        <f t="shared" si="54"/>
        <v>0</v>
      </c>
      <c r="F302" s="50"/>
      <c r="G302" s="50"/>
      <c r="H302" s="50"/>
      <c r="I302" s="1"/>
      <c r="J302" s="1"/>
      <c r="K302" s="1"/>
      <c r="L302" s="1"/>
    </row>
    <row r="303" spans="2:12" x14ac:dyDescent="0.15">
      <c r="B303" s="96" t="s">
        <v>642</v>
      </c>
      <c r="C303" s="96" t="s">
        <v>242</v>
      </c>
      <c r="D303" s="97" t="s">
        <v>30</v>
      </c>
      <c r="E303" s="16">
        <f t="shared" si="54"/>
        <v>2</v>
      </c>
      <c r="F303" s="50"/>
      <c r="G303" s="50">
        <v>1</v>
      </c>
      <c r="H303" s="50">
        <v>1</v>
      </c>
      <c r="I303" s="1"/>
      <c r="J303" s="1"/>
      <c r="K303" s="1"/>
      <c r="L303" s="1"/>
    </row>
    <row r="304" spans="2:12" hidden="1" x14ac:dyDescent="0.15">
      <c r="B304" s="133" t="s">
        <v>642</v>
      </c>
      <c r="C304" s="133" t="s">
        <v>244</v>
      </c>
      <c r="D304" s="134" t="s">
        <v>30</v>
      </c>
      <c r="E304" s="16">
        <f t="shared" si="54"/>
        <v>0</v>
      </c>
      <c r="F304" s="50"/>
      <c r="G304" s="50"/>
      <c r="H304" s="50"/>
      <c r="I304" s="1"/>
      <c r="J304" s="1"/>
      <c r="K304" s="1"/>
      <c r="L304" s="1"/>
    </row>
    <row r="305" spans="2:12" hidden="1" x14ac:dyDescent="0.15">
      <c r="B305" s="120" t="s">
        <v>675</v>
      </c>
      <c r="C305" s="120" t="s">
        <v>242</v>
      </c>
      <c r="D305" s="121" t="s">
        <v>30</v>
      </c>
      <c r="E305" s="16">
        <f t="shared" si="54"/>
        <v>0</v>
      </c>
      <c r="F305" s="50"/>
      <c r="G305" s="50"/>
      <c r="H305" s="50"/>
      <c r="I305" s="1"/>
      <c r="J305" s="1"/>
      <c r="K305" s="1"/>
      <c r="L305" s="1"/>
    </row>
    <row r="306" spans="2:12" hidden="1" x14ac:dyDescent="0.15">
      <c r="B306" s="98" t="s">
        <v>644</v>
      </c>
      <c r="C306" s="98" t="s">
        <v>168</v>
      </c>
      <c r="D306" s="99" t="s">
        <v>30</v>
      </c>
      <c r="E306" s="16">
        <f t="shared" si="54"/>
        <v>0</v>
      </c>
      <c r="F306" s="50"/>
      <c r="G306" s="50"/>
      <c r="H306" s="50"/>
      <c r="I306" s="1"/>
      <c r="J306" s="1"/>
      <c r="K306" s="1"/>
      <c r="L306" s="1"/>
    </row>
    <row r="307" spans="2:12" hidden="1" x14ac:dyDescent="0.15">
      <c r="B307" s="87" t="s">
        <v>250</v>
      </c>
      <c r="C307" s="87" t="s">
        <v>168</v>
      </c>
      <c r="D307" s="88" t="s">
        <v>30</v>
      </c>
      <c r="E307" s="16">
        <f t="shared" si="54"/>
        <v>0</v>
      </c>
      <c r="F307" s="50"/>
      <c r="G307" s="50"/>
      <c r="H307" s="50"/>
      <c r="I307" s="1"/>
      <c r="J307" s="1"/>
      <c r="K307" s="1"/>
      <c r="L307" s="1"/>
    </row>
    <row r="308" spans="2:12" hidden="1" x14ac:dyDescent="0.15">
      <c r="B308" s="87" t="s">
        <v>250</v>
      </c>
      <c r="C308" s="87" t="s">
        <v>145</v>
      </c>
      <c r="D308" s="88" t="s">
        <v>30</v>
      </c>
      <c r="E308" s="16">
        <f t="shared" si="54"/>
        <v>0</v>
      </c>
      <c r="F308" s="50"/>
      <c r="G308" s="50"/>
      <c r="H308" s="50"/>
      <c r="I308" s="1"/>
      <c r="J308" s="20"/>
      <c r="K308" s="1"/>
      <c r="L308" s="1"/>
    </row>
    <row r="309" spans="2:12" hidden="1" x14ac:dyDescent="0.15">
      <c r="B309" s="87" t="s">
        <v>250</v>
      </c>
      <c r="C309" s="87" t="s">
        <v>146</v>
      </c>
      <c r="D309" s="88" t="s">
        <v>30</v>
      </c>
      <c r="E309" s="16">
        <f t="shared" si="54"/>
        <v>0</v>
      </c>
      <c r="F309" s="50"/>
      <c r="G309" s="50"/>
      <c r="H309" s="50"/>
      <c r="I309" s="1"/>
      <c r="J309" s="1"/>
      <c r="K309" s="1"/>
      <c r="L309" s="1"/>
    </row>
    <row r="310" spans="2:12" hidden="1" x14ac:dyDescent="0.15">
      <c r="B310" s="87" t="s">
        <v>250</v>
      </c>
      <c r="C310" s="87" t="s">
        <v>147</v>
      </c>
      <c r="D310" s="88" t="s">
        <v>30</v>
      </c>
      <c r="E310" s="16">
        <f t="shared" si="54"/>
        <v>0</v>
      </c>
      <c r="F310" s="50"/>
      <c r="G310" s="50"/>
      <c r="H310" s="50"/>
      <c r="I310" s="1"/>
      <c r="J310" s="1"/>
      <c r="K310" s="1"/>
      <c r="L310" s="1"/>
    </row>
    <row r="311" spans="2:12" hidden="1" x14ac:dyDescent="0.15">
      <c r="B311" s="87" t="s">
        <v>250</v>
      </c>
      <c r="C311" s="87" t="s">
        <v>148</v>
      </c>
      <c r="D311" s="88" t="s">
        <v>30</v>
      </c>
      <c r="E311" s="16">
        <f t="shared" si="54"/>
        <v>0</v>
      </c>
      <c r="F311" s="50"/>
      <c r="G311" s="50"/>
      <c r="H311" s="50"/>
      <c r="I311" s="1"/>
      <c r="J311" s="1"/>
      <c r="K311" s="1"/>
      <c r="L311" s="1"/>
    </row>
    <row r="312" spans="2:12" hidden="1" x14ac:dyDescent="0.15">
      <c r="B312" s="87" t="s">
        <v>240</v>
      </c>
      <c r="C312" s="87" t="s">
        <v>241</v>
      </c>
      <c r="D312" s="88" t="s">
        <v>30</v>
      </c>
      <c r="E312" s="16">
        <f t="shared" si="54"/>
        <v>0</v>
      </c>
      <c r="F312" s="50"/>
      <c r="G312" s="50"/>
      <c r="H312" s="50"/>
      <c r="I312" s="1"/>
      <c r="J312" s="1"/>
      <c r="K312" s="1"/>
      <c r="L312" s="1"/>
    </row>
    <row r="313" spans="2:12" hidden="1" x14ac:dyDescent="0.15">
      <c r="B313" s="87" t="s">
        <v>240</v>
      </c>
      <c r="C313" s="87" t="s">
        <v>242</v>
      </c>
      <c r="D313" s="88" t="s">
        <v>30</v>
      </c>
      <c r="E313" s="16">
        <f t="shared" si="54"/>
        <v>0</v>
      </c>
      <c r="F313" s="50"/>
      <c r="G313" s="50"/>
      <c r="H313" s="50"/>
      <c r="I313" s="1"/>
      <c r="J313" s="1"/>
      <c r="K313" s="1"/>
      <c r="L313" s="1"/>
    </row>
    <row r="314" spans="2:12" hidden="1" x14ac:dyDescent="0.15">
      <c r="B314" s="87" t="s">
        <v>240</v>
      </c>
      <c r="C314" s="87" t="s">
        <v>243</v>
      </c>
      <c r="D314" s="88" t="s">
        <v>30</v>
      </c>
      <c r="E314" s="16">
        <f t="shared" si="54"/>
        <v>0</v>
      </c>
      <c r="F314" s="50"/>
      <c r="G314" s="50"/>
      <c r="H314" s="50"/>
      <c r="I314" s="1"/>
      <c r="J314" s="1"/>
      <c r="K314" s="1"/>
      <c r="L314" s="1"/>
    </row>
    <row r="315" spans="2:12" hidden="1" x14ac:dyDescent="0.15">
      <c r="B315" s="87" t="s">
        <v>240</v>
      </c>
      <c r="C315" s="87" t="s">
        <v>244</v>
      </c>
      <c r="D315" s="88" t="s">
        <v>30</v>
      </c>
      <c r="E315" s="16">
        <f t="shared" si="54"/>
        <v>0</v>
      </c>
      <c r="F315" s="50"/>
      <c r="G315" s="50"/>
      <c r="H315" s="50"/>
      <c r="I315" s="1"/>
      <c r="J315" s="1"/>
      <c r="K315" s="1"/>
      <c r="L315" s="1"/>
    </row>
    <row r="316" spans="2:12" x14ac:dyDescent="0.15">
      <c r="B316" s="87" t="s">
        <v>240</v>
      </c>
      <c r="C316" s="87" t="s">
        <v>245</v>
      </c>
      <c r="D316" s="88" t="s">
        <v>30</v>
      </c>
      <c r="E316" s="16">
        <f t="shared" si="54"/>
        <v>1</v>
      </c>
      <c r="F316" s="50">
        <v>1</v>
      </c>
      <c r="G316" s="50"/>
      <c r="H316" s="50"/>
      <c r="I316" s="1"/>
      <c r="J316" s="1"/>
      <c r="K316" s="1"/>
      <c r="L316" s="1"/>
    </row>
    <row r="317" spans="2:12" hidden="1" x14ac:dyDescent="0.15">
      <c r="B317" s="87" t="s">
        <v>446</v>
      </c>
      <c r="C317" s="87" t="s">
        <v>447</v>
      </c>
      <c r="D317" s="88" t="s">
        <v>30</v>
      </c>
      <c r="E317" s="16">
        <f t="shared" si="54"/>
        <v>0</v>
      </c>
      <c r="F317" s="50"/>
      <c r="G317" s="50"/>
      <c r="H317" s="50"/>
      <c r="I317" s="1"/>
      <c r="J317" s="1"/>
      <c r="K317" s="1"/>
      <c r="L317" s="1"/>
    </row>
    <row r="318" spans="2:12" hidden="1" x14ac:dyDescent="0.15">
      <c r="B318" s="87" t="s">
        <v>547</v>
      </c>
      <c r="C318" s="87" t="s">
        <v>548</v>
      </c>
      <c r="D318" s="88" t="s">
        <v>30</v>
      </c>
      <c r="E318" s="16">
        <f t="shared" si="54"/>
        <v>0</v>
      </c>
      <c r="F318" s="50"/>
      <c r="G318" s="50"/>
      <c r="H318" s="50"/>
      <c r="I318" s="1"/>
      <c r="J318" s="1"/>
      <c r="K318" s="1"/>
      <c r="L318" s="1"/>
    </row>
    <row r="319" spans="2:12" hidden="1" x14ac:dyDescent="0.15">
      <c r="B319" s="87" t="s">
        <v>450</v>
      </c>
      <c r="C319" s="87" t="s">
        <v>241</v>
      </c>
      <c r="D319" s="88" t="s">
        <v>30</v>
      </c>
      <c r="E319" s="16">
        <f t="shared" si="54"/>
        <v>0</v>
      </c>
      <c r="F319" s="50"/>
      <c r="G319" s="50"/>
      <c r="H319" s="50"/>
      <c r="I319" s="1"/>
      <c r="J319" s="1"/>
      <c r="K319" s="1"/>
      <c r="L319" s="1"/>
    </row>
    <row r="320" spans="2:12" hidden="1" x14ac:dyDescent="0.15">
      <c r="B320" s="87" t="s">
        <v>450</v>
      </c>
      <c r="C320" s="87" t="s">
        <v>242</v>
      </c>
      <c r="D320" s="88" t="s">
        <v>30</v>
      </c>
      <c r="E320" s="16">
        <f t="shared" si="54"/>
        <v>0</v>
      </c>
      <c r="F320" s="50"/>
      <c r="G320" s="50"/>
      <c r="H320" s="50"/>
      <c r="I320" s="1"/>
      <c r="J320" s="1"/>
      <c r="K320" s="1"/>
      <c r="L320" s="1"/>
    </row>
    <row r="321" spans="2:12" hidden="1" x14ac:dyDescent="0.15">
      <c r="B321" s="87" t="s">
        <v>450</v>
      </c>
      <c r="C321" s="87" t="s">
        <v>243</v>
      </c>
      <c r="D321" s="88" t="s">
        <v>30</v>
      </c>
      <c r="E321" s="16">
        <f t="shared" si="54"/>
        <v>0</v>
      </c>
      <c r="F321" s="50"/>
      <c r="G321" s="50"/>
      <c r="H321" s="50"/>
      <c r="I321" s="1"/>
      <c r="J321" s="1"/>
      <c r="K321" s="1"/>
      <c r="L321" s="1"/>
    </row>
    <row r="322" spans="2:12" hidden="1" x14ac:dyDescent="0.15">
      <c r="B322" s="87" t="s">
        <v>450</v>
      </c>
      <c r="C322" s="87" t="s">
        <v>244</v>
      </c>
      <c r="D322" s="88" t="s">
        <v>30</v>
      </c>
      <c r="E322" s="16">
        <f t="shared" si="54"/>
        <v>0</v>
      </c>
      <c r="F322" s="50"/>
      <c r="G322" s="50"/>
      <c r="H322" s="50"/>
      <c r="I322" s="1"/>
      <c r="J322" s="1"/>
      <c r="K322" s="1"/>
      <c r="L322" s="1"/>
    </row>
    <row r="323" spans="2:12" hidden="1" x14ac:dyDescent="0.15">
      <c r="B323" s="87" t="s">
        <v>450</v>
      </c>
      <c r="C323" s="87" t="s">
        <v>245</v>
      </c>
      <c r="D323" s="88" t="s">
        <v>30</v>
      </c>
      <c r="E323" s="16">
        <f t="shared" si="54"/>
        <v>0</v>
      </c>
      <c r="F323" s="50"/>
      <c r="G323" s="50"/>
      <c r="H323" s="50"/>
      <c r="I323" s="1"/>
      <c r="J323" s="1"/>
      <c r="K323" s="1"/>
      <c r="L323" s="1"/>
    </row>
    <row r="324" spans="2:12" hidden="1" x14ac:dyDescent="0.15">
      <c r="B324" s="69" t="s">
        <v>522</v>
      </c>
      <c r="C324" s="69" t="s">
        <v>243</v>
      </c>
      <c r="D324" s="88" t="s">
        <v>30</v>
      </c>
      <c r="E324" s="16">
        <f t="shared" si="54"/>
        <v>0</v>
      </c>
      <c r="F324" s="50"/>
      <c r="G324" s="50"/>
      <c r="H324" s="50"/>
      <c r="I324" s="1"/>
      <c r="J324" s="1"/>
      <c r="K324" s="1"/>
      <c r="L324" s="1"/>
    </row>
    <row r="325" spans="2:12" hidden="1" x14ac:dyDescent="0.15">
      <c r="B325" s="69" t="s">
        <v>522</v>
      </c>
      <c r="C325" s="69" t="s">
        <v>242</v>
      </c>
      <c r="D325" s="88" t="s">
        <v>30</v>
      </c>
      <c r="E325" s="16">
        <f t="shared" si="54"/>
        <v>0</v>
      </c>
      <c r="F325" s="50"/>
      <c r="G325" s="50"/>
      <c r="H325" s="50"/>
      <c r="I325" s="1"/>
      <c r="J325" s="1"/>
      <c r="K325" s="1"/>
      <c r="L325" s="1"/>
    </row>
    <row r="326" spans="2:12" hidden="1" x14ac:dyDescent="0.15">
      <c r="B326" s="87" t="s">
        <v>473</v>
      </c>
      <c r="C326" s="87" t="s">
        <v>461</v>
      </c>
      <c r="D326" s="88" t="s">
        <v>30</v>
      </c>
      <c r="E326" s="16">
        <f t="shared" si="54"/>
        <v>0</v>
      </c>
      <c r="F326" s="50"/>
      <c r="G326" s="50"/>
      <c r="H326" s="50"/>
      <c r="I326" s="1"/>
      <c r="J326" s="1"/>
      <c r="K326" s="1"/>
      <c r="L326" s="1"/>
    </row>
    <row r="327" spans="2:12" hidden="1" x14ac:dyDescent="0.15">
      <c r="B327" s="87" t="s">
        <v>476</v>
      </c>
      <c r="C327" s="87" t="s">
        <v>477</v>
      </c>
      <c r="D327" s="88" t="s">
        <v>30</v>
      </c>
      <c r="E327" s="16">
        <f t="shared" si="54"/>
        <v>0</v>
      </c>
      <c r="F327" s="50"/>
      <c r="G327" s="50"/>
      <c r="H327" s="50"/>
      <c r="I327" s="1"/>
      <c r="J327" s="1"/>
      <c r="K327" s="1"/>
      <c r="L327" s="1"/>
    </row>
    <row r="328" spans="2:12" hidden="1" x14ac:dyDescent="0.15">
      <c r="B328" s="87" t="s">
        <v>476</v>
      </c>
      <c r="C328" s="87" t="s">
        <v>549</v>
      </c>
      <c r="D328" s="88" t="s">
        <v>253</v>
      </c>
      <c r="E328" s="16">
        <f t="shared" si="54"/>
        <v>0</v>
      </c>
      <c r="F328" s="50"/>
      <c r="G328" s="50"/>
      <c r="H328" s="50"/>
      <c r="I328" s="1"/>
      <c r="J328" s="1"/>
      <c r="K328" s="1"/>
      <c r="L328" s="1"/>
    </row>
    <row r="329" spans="2:12" hidden="1" x14ac:dyDescent="0.15">
      <c r="B329" s="123" t="s">
        <v>684</v>
      </c>
      <c r="C329" s="123" t="s">
        <v>685</v>
      </c>
      <c r="D329" s="124" t="s">
        <v>253</v>
      </c>
      <c r="E329" s="16">
        <f t="shared" si="54"/>
        <v>0</v>
      </c>
      <c r="F329" s="50"/>
      <c r="G329" s="50"/>
      <c r="H329" s="50"/>
      <c r="I329" s="1"/>
      <c r="J329" s="1"/>
      <c r="K329" s="1"/>
      <c r="L329" s="1"/>
    </row>
    <row r="330" spans="2:12" hidden="1" x14ac:dyDescent="0.15">
      <c r="B330" s="87" t="s">
        <v>553</v>
      </c>
      <c r="C330" s="87" t="s">
        <v>242</v>
      </c>
      <c r="D330" s="88" t="s">
        <v>253</v>
      </c>
      <c r="E330" s="16">
        <f t="shared" si="54"/>
        <v>0</v>
      </c>
      <c r="F330" s="50"/>
      <c r="G330" s="50"/>
      <c r="H330" s="50"/>
      <c r="I330" s="1"/>
      <c r="J330" s="1"/>
      <c r="K330" s="1"/>
      <c r="L330" s="1"/>
    </row>
    <row r="331" spans="2:12" x14ac:dyDescent="0.15">
      <c r="B331" s="87" t="s">
        <v>555</v>
      </c>
      <c r="C331" s="87" t="s">
        <v>270</v>
      </c>
      <c r="D331" s="88" t="s">
        <v>253</v>
      </c>
      <c r="E331" s="16">
        <f t="shared" si="54"/>
        <v>2</v>
      </c>
      <c r="F331" s="50"/>
      <c r="G331" s="50">
        <v>1</v>
      </c>
      <c r="H331" s="50">
        <v>1</v>
      </c>
      <c r="I331" s="1"/>
      <c r="J331" s="1"/>
      <c r="K331" s="1"/>
      <c r="L331" s="1"/>
    </row>
    <row r="332" spans="2:12" hidden="1" x14ac:dyDescent="0.15">
      <c r="B332" s="132" t="s">
        <v>555</v>
      </c>
      <c r="C332" s="132" t="s">
        <v>272</v>
      </c>
      <c r="D332" s="88" t="s">
        <v>253</v>
      </c>
      <c r="E332" s="16">
        <f t="shared" si="54"/>
        <v>0</v>
      </c>
      <c r="F332" s="50"/>
      <c r="G332" s="50"/>
      <c r="H332" s="50"/>
      <c r="I332" s="1"/>
      <c r="J332" s="1"/>
      <c r="K332" s="1"/>
      <c r="L332" s="1"/>
    </row>
    <row r="333" spans="2:12" hidden="1" x14ac:dyDescent="0.15">
      <c r="B333" s="87" t="s">
        <v>578</v>
      </c>
      <c r="C333" s="87" t="s">
        <v>243</v>
      </c>
      <c r="D333" s="88" t="s">
        <v>253</v>
      </c>
      <c r="E333" s="16">
        <f t="shared" si="54"/>
        <v>0</v>
      </c>
      <c r="F333" s="50"/>
      <c r="G333" s="50"/>
      <c r="H333" s="50"/>
      <c r="I333" s="1"/>
      <c r="J333" s="1"/>
      <c r="K333" s="1"/>
      <c r="L333" s="1"/>
    </row>
    <row r="334" spans="2:12" hidden="1" x14ac:dyDescent="0.15">
      <c r="B334" s="87" t="s">
        <v>578</v>
      </c>
      <c r="C334" s="87" t="s">
        <v>244</v>
      </c>
      <c r="D334" s="88" t="s">
        <v>253</v>
      </c>
      <c r="E334" s="16">
        <f t="shared" si="54"/>
        <v>0</v>
      </c>
      <c r="F334" s="50"/>
      <c r="G334" s="50"/>
      <c r="H334" s="50"/>
      <c r="I334" s="1"/>
      <c r="J334" s="1"/>
      <c r="K334" s="1"/>
      <c r="L334" s="1"/>
    </row>
    <row r="335" spans="2:12" hidden="1" x14ac:dyDescent="0.15">
      <c r="B335" s="98" t="s">
        <v>674</v>
      </c>
      <c r="C335" s="98" t="s">
        <v>321</v>
      </c>
      <c r="D335" s="99" t="s">
        <v>253</v>
      </c>
      <c r="E335" s="16">
        <f t="shared" si="54"/>
        <v>0</v>
      </c>
      <c r="F335" s="50"/>
      <c r="G335" s="50"/>
      <c r="H335" s="50"/>
      <c r="I335" s="1"/>
      <c r="J335" s="1"/>
      <c r="K335" s="1"/>
      <c r="L335" s="1"/>
    </row>
    <row r="336" spans="2:12" hidden="1" x14ac:dyDescent="0.15">
      <c r="B336" s="106" t="s">
        <v>325</v>
      </c>
      <c r="C336" s="108" t="s">
        <v>671</v>
      </c>
      <c r="D336" s="109" t="s">
        <v>253</v>
      </c>
      <c r="E336" s="16">
        <f t="shared" si="54"/>
        <v>0</v>
      </c>
      <c r="F336" s="50"/>
      <c r="G336" s="50"/>
      <c r="H336" s="50"/>
      <c r="I336" s="1"/>
      <c r="J336" s="1"/>
      <c r="K336" s="1"/>
      <c r="L336" s="1"/>
    </row>
    <row r="337" spans="2:12" hidden="1" x14ac:dyDescent="0.15">
      <c r="B337" s="106" t="s">
        <v>669</v>
      </c>
      <c r="C337" s="116" t="s">
        <v>670</v>
      </c>
      <c r="D337" s="117" t="s">
        <v>253</v>
      </c>
      <c r="E337" s="16">
        <f t="shared" si="54"/>
        <v>0</v>
      </c>
      <c r="F337" s="50"/>
      <c r="G337" s="50"/>
      <c r="H337" s="50"/>
      <c r="I337" s="1"/>
      <c r="J337" s="1"/>
      <c r="K337" s="1"/>
      <c r="L337" s="1"/>
    </row>
    <row r="338" spans="2:12" hidden="1" x14ac:dyDescent="0.15">
      <c r="B338" s="106" t="s">
        <v>698</v>
      </c>
      <c r="C338" s="132" t="s">
        <v>700</v>
      </c>
      <c r="D338" s="131" t="s">
        <v>384</v>
      </c>
      <c r="E338" s="16">
        <f t="shared" si="54"/>
        <v>0</v>
      </c>
      <c r="F338" s="50"/>
      <c r="G338" s="50"/>
      <c r="H338" s="50"/>
      <c r="I338" s="1"/>
      <c r="J338" s="1"/>
      <c r="K338" s="1"/>
      <c r="L338" s="1"/>
    </row>
    <row r="339" spans="2:12" hidden="1" x14ac:dyDescent="0.15">
      <c r="B339" s="106" t="s">
        <v>698</v>
      </c>
      <c r="C339" s="135" t="s">
        <v>701</v>
      </c>
      <c r="D339" s="131" t="s">
        <v>384</v>
      </c>
      <c r="E339" s="16">
        <f t="shared" si="54"/>
        <v>0</v>
      </c>
      <c r="F339" s="50"/>
      <c r="G339" s="50"/>
      <c r="H339" s="50"/>
      <c r="I339" s="1"/>
      <c r="J339" s="1"/>
      <c r="K339" s="1"/>
      <c r="L339" s="1"/>
    </row>
    <row r="340" spans="2:12" x14ac:dyDescent="0.15">
      <c r="B340" s="87" t="s">
        <v>150</v>
      </c>
      <c r="C340" s="87" t="s">
        <v>151</v>
      </c>
      <c r="D340" s="88" t="s">
        <v>152</v>
      </c>
      <c r="E340" s="8">
        <f t="shared" si="54"/>
        <v>430.1</v>
      </c>
      <c r="F340" s="35">
        <f t="shared" ref="F340:L340" si="55">+F22</f>
        <v>125.6</v>
      </c>
      <c r="G340" s="35">
        <f t="shared" si="55"/>
        <v>120.7</v>
      </c>
      <c r="H340" s="35">
        <f>+H22</f>
        <v>183.8</v>
      </c>
      <c r="I340" s="35">
        <f t="shared" si="55"/>
        <v>0</v>
      </c>
      <c r="J340" s="35">
        <f t="shared" si="55"/>
        <v>0</v>
      </c>
      <c r="K340" s="35">
        <f t="shared" si="55"/>
        <v>0</v>
      </c>
      <c r="L340" s="24">
        <f t="shared" si="55"/>
        <v>0</v>
      </c>
    </row>
    <row r="341" spans="2:12" x14ac:dyDescent="0.15">
      <c r="B341" s="87" t="s">
        <v>413</v>
      </c>
      <c r="C341" s="87" t="s">
        <v>467</v>
      </c>
      <c r="D341" s="88" t="s">
        <v>253</v>
      </c>
      <c r="E341" s="16">
        <f>SUM(F341:L341)</f>
        <v>42</v>
      </c>
      <c r="F341" s="24">
        <f>ROUNDUP(F340/15,0)+F237+F244+F277+F282+F329</f>
        <v>12</v>
      </c>
      <c r="G341" s="24">
        <f>ROUNDUP(G340/15,0)+G230</f>
        <v>10</v>
      </c>
      <c r="H341" s="24">
        <f>ROUNDUP(H340/15,0)+H229+H230+H274+H279</f>
        <v>20</v>
      </c>
      <c r="I341" s="24">
        <f>ROUNDUP(I340/15,0)+I274+I279</f>
        <v>0</v>
      </c>
      <c r="J341" s="24">
        <f>ROUNDUP(J340/15,0)+J229+J230+J274+J279+J295</f>
        <v>0</v>
      </c>
      <c r="K341" s="24">
        <f>ROUNDUP(K340/15,0)</f>
        <v>0</v>
      </c>
      <c r="L341" s="24">
        <f>ROUND(L340/15,0)</f>
        <v>0</v>
      </c>
    </row>
    <row r="342" spans="2:12" x14ac:dyDescent="0.15">
      <c r="B342" s="12" t="s">
        <v>153</v>
      </c>
      <c r="C342" s="12"/>
      <c r="D342" s="13"/>
      <c r="E342" s="14"/>
      <c r="F342" s="14"/>
      <c r="G342" s="14"/>
      <c r="H342" s="14"/>
      <c r="I342" s="14"/>
      <c r="J342" s="14"/>
      <c r="K342" s="14"/>
      <c r="L342" s="14"/>
    </row>
    <row r="343" spans="2:12" hidden="1" x14ac:dyDescent="0.15">
      <c r="B343" s="100" t="s">
        <v>236</v>
      </c>
      <c r="C343" s="100" t="s">
        <v>324</v>
      </c>
      <c r="D343" s="101" t="s">
        <v>152</v>
      </c>
      <c r="E343" s="8">
        <f>SUM(F343:L343)</f>
        <v>0</v>
      </c>
      <c r="F343" s="105">
        <f t="shared" ref="F343:K343" si="56">F16</f>
        <v>0</v>
      </c>
      <c r="G343" s="105">
        <f t="shared" si="56"/>
        <v>0</v>
      </c>
      <c r="H343" s="105">
        <f t="shared" si="56"/>
        <v>0</v>
      </c>
      <c r="I343" s="105">
        <f t="shared" si="56"/>
        <v>0</v>
      </c>
      <c r="J343" s="105">
        <f t="shared" si="56"/>
        <v>0</v>
      </c>
      <c r="K343" s="105">
        <f t="shared" si="56"/>
        <v>0</v>
      </c>
      <c r="L343" s="14"/>
    </row>
    <row r="344" spans="2:12" x14ac:dyDescent="0.15">
      <c r="B344" s="87" t="s">
        <v>236</v>
      </c>
      <c r="C344" s="100" t="s">
        <v>168</v>
      </c>
      <c r="D344" s="88" t="s">
        <v>152</v>
      </c>
      <c r="E344" s="8">
        <f>SUM(F344:L344)</f>
        <v>2</v>
      </c>
      <c r="F344" s="35">
        <f t="shared" ref="F344:L348" si="57">+F17</f>
        <v>0</v>
      </c>
      <c r="G344" s="35">
        <f t="shared" si="57"/>
        <v>0</v>
      </c>
      <c r="H344" s="35">
        <f t="shared" si="57"/>
        <v>2</v>
      </c>
      <c r="I344" s="35">
        <f t="shared" si="57"/>
        <v>0</v>
      </c>
      <c r="J344" s="35">
        <f t="shared" si="57"/>
        <v>0</v>
      </c>
      <c r="K344" s="35">
        <f t="shared" si="57"/>
        <v>0</v>
      </c>
      <c r="L344" s="36">
        <f t="shared" si="57"/>
        <v>0</v>
      </c>
    </row>
    <row r="345" spans="2:12" x14ac:dyDescent="0.15">
      <c r="B345" s="87" t="s">
        <v>236</v>
      </c>
      <c r="C345" s="87" t="s">
        <v>145</v>
      </c>
      <c r="D345" s="88" t="s">
        <v>152</v>
      </c>
      <c r="E345" s="8">
        <f t="shared" ref="E345:E393" si="58">SUM(F345:L345)</f>
        <v>302.5</v>
      </c>
      <c r="F345" s="35">
        <f t="shared" si="57"/>
        <v>0</v>
      </c>
      <c r="G345" s="35">
        <f t="shared" si="57"/>
        <v>120.7</v>
      </c>
      <c r="H345" s="35">
        <f t="shared" si="57"/>
        <v>181.8</v>
      </c>
      <c r="I345" s="35">
        <f t="shared" si="57"/>
        <v>0</v>
      </c>
      <c r="J345" s="35">
        <f t="shared" si="57"/>
        <v>0</v>
      </c>
      <c r="K345" s="35">
        <f t="shared" si="57"/>
        <v>0</v>
      </c>
      <c r="L345" s="36">
        <f t="shared" si="57"/>
        <v>0</v>
      </c>
    </row>
    <row r="346" spans="2:12" hidden="1" x14ac:dyDescent="0.15">
      <c r="B346" s="87" t="s">
        <v>236</v>
      </c>
      <c r="C346" s="87" t="s">
        <v>146</v>
      </c>
      <c r="D346" s="88" t="s">
        <v>152</v>
      </c>
      <c r="E346" s="8">
        <f t="shared" si="58"/>
        <v>0</v>
      </c>
      <c r="F346" s="35">
        <f t="shared" si="57"/>
        <v>0</v>
      </c>
      <c r="G346" s="35">
        <f t="shared" si="57"/>
        <v>0</v>
      </c>
      <c r="H346" s="35">
        <f t="shared" si="57"/>
        <v>0</v>
      </c>
      <c r="I346" s="35">
        <f t="shared" si="57"/>
        <v>0</v>
      </c>
      <c r="J346" s="35">
        <f t="shared" si="57"/>
        <v>0</v>
      </c>
      <c r="K346" s="35">
        <f t="shared" si="57"/>
        <v>0</v>
      </c>
      <c r="L346" s="36">
        <f t="shared" si="57"/>
        <v>0</v>
      </c>
    </row>
    <row r="347" spans="2:12" hidden="1" x14ac:dyDescent="0.15">
      <c r="B347" s="87" t="s">
        <v>236</v>
      </c>
      <c r="C347" s="87" t="s">
        <v>147</v>
      </c>
      <c r="D347" s="88" t="s">
        <v>152</v>
      </c>
      <c r="E347" s="8">
        <f t="shared" si="58"/>
        <v>0</v>
      </c>
      <c r="F347" s="35">
        <f t="shared" si="57"/>
        <v>0</v>
      </c>
      <c r="G347" s="35">
        <f t="shared" si="57"/>
        <v>0</v>
      </c>
      <c r="H347" s="35">
        <f t="shared" si="57"/>
        <v>0</v>
      </c>
      <c r="I347" s="35">
        <f t="shared" si="57"/>
        <v>0</v>
      </c>
      <c r="J347" s="35">
        <f t="shared" si="57"/>
        <v>0</v>
      </c>
      <c r="K347" s="35">
        <f t="shared" si="57"/>
        <v>0</v>
      </c>
      <c r="L347" s="36">
        <f t="shared" si="57"/>
        <v>0</v>
      </c>
    </row>
    <row r="348" spans="2:12" x14ac:dyDescent="0.15">
      <c r="B348" s="87" t="s">
        <v>236</v>
      </c>
      <c r="C348" s="87" t="s">
        <v>148</v>
      </c>
      <c r="D348" s="88" t="s">
        <v>152</v>
      </c>
      <c r="E348" s="8">
        <f t="shared" si="58"/>
        <v>125.6</v>
      </c>
      <c r="F348" s="35">
        <f t="shared" si="57"/>
        <v>125.6</v>
      </c>
      <c r="G348" s="35">
        <f t="shared" si="57"/>
        <v>0</v>
      </c>
      <c r="H348" s="35">
        <f t="shared" si="57"/>
        <v>0</v>
      </c>
      <c r="I348" s="35">
        <f t="shared" si="57"/>
        <v>0</v>
      </c>
      <c r="J348" s="35">
        <f t="shared" si="57"/>
        <v>0</v>
      </c>
      <c r="K348" s="35">
        <f t="shared" si="57"/>
        <v>0</v>
      </c>
      <c r="L348" s="36">
        <f t="shared" si="57"/>
        <v>0</v>
      </c>
    </row>
    <row r="349" spans="2:12" hidden="1" x14ac:dyDescent="0.15">
      <c r="B349" s="100" t="s">
        <v>237</v>
      </c>
      <c r="C349" s="100" t="s">
        <v>323</v>
      </c>
      <c r="D349" s="101" t="s">
        <v>291</v>
      </c>
      <c r="E349" s="15">
        <f t="shared" si="58"/>
        <v>0</v>
      </c>
      <c r="F349" s="67">
        <f t="shared" ref="F349:K349" si="59">F220</f>
        <v>0</v>
      </c>
      <c r="G349" s="67">
        <f t="shared" si="59"/>
        <v>0</v>
      </c>
      <c r="H349" s="67">
        <f t="shared" si="59"/>
        <v>0</v>
      </c>
      <c r="I349" s="67">
        <f>I220</f>
        <v>0</v>
      </c>
      <c r="J349" s="67">
        <f t="shared" si="59"/>
        <v>0</v>
      </c>
      <c r="K349" s="67">
        <f t="shared" si="59"/>
        <v>0</v>
      </c>
      <c r="L349" s="36"/>
    </row>
    <row r="350" spans="2:12" hidden="1" x14ac:dyDescent="0.15">
      <c r="B350" s="100" t="s">
        <v>237</v>
      </c>
      <c r="C350" s="100" t="s">
        <v>324</v>
      </c>
      <c r="D350" s="101" t="s">
        <v>291</v>
      </c>
      <c r="E350" s="15">
        <f t="shared" si="58"/>
        <v>0</v>
      </c>
      <c r="F350" s="67">
        <f>F221+F227+F288</f>
        <v>0</v>
      </c>
      <c r="G350" s="67">
        <f>G221+G227+G288</f>
        <v>0</v>
      </c>
      <c r="H350" s="67">
        <f>H221</f>
        <v>0</v>
      </c>
      <c r="I350" s="67">
        <f>I221+I227+I288</f>
        <v>0</v>
      </c>
      <c r="J350" s="67">
        <f>J221+J227+J288</f>
        <v>0</v>
      </c>
      <c r="K350" s="67">
        <f>K221+K227+K288</f>
        <v>0</v>
      </c>
      <c r="L350" s="36"/>
    </row>
    <row r="351" spans="2:12" x14ac:dyDescent="0.15">
      <c r="B351" s="87" t="s">
        <v>237</v>
      </c>
      <c r="C351" s="87" t="s">
        <v>168</v>
      </c>
      <c r="D351" s="88" t="s">
        <v>291</v>
      </c>
      <c r="E351" s="15">
        <f t="shared" si="58"/>
        <v>2</v>
      </c>
      <c r="F351" s="67">
        <f>F222+F289</f>
        <v>0</v>
      </c>
      <c r="G351" s="67">
        <f>G222+G289</f>
        <v>0</v>
      </c>
      <c r="H351" s="67">
        <f>H222+H289</f>
        <v>2</v>
      </c>
      <c r="I351" s="67">
        <f t="shared" ref="I351:K355" si="60">I222</f>
        <v>0</v>
      </c>
      <c r="J351" s="67">
        <f t="shared" si="60"/>
        <v>0</v>
      </c>
      <c r="K351" s="67">
        <f t="shared" si="60"/>
        <v>0</v>
      </c>
      <c r="L351" s="36"/>
    </row>
    <row r="352" spans="2:12" x14ac:dyDescent="0.15">
      <c r="B352" s="87" t="s">
        <v>237</v>
      </c>
      <c r="C352" s="87" t="s">
        <v>145</v>
      </c>
      <c r="D352" s="88" t="s">
        <v>291</v>
      </c>
      <c r="E352" s="15">
        <f t="shared" si="58"/>
        <v>7</v>
      </c>
      <c r="F352" s="67">
        <f>F223+F229+F230</f>
        <v>0</v>
      </c>
      <c r="G352" s="67">
        <f>G223+G229+G230</f>
        <v>2</v>
      </c>
      <c r="H352" s="67">
        <f>H223+H229+H230</f>
        <v>5</v>
      </c>
      <c r="I352" s="67">
        <f>I223</f>
        <v>0</v>
      </c>
      <c r="J352" s="67">
        <f t="shared" si="60"/>
        <v>0</v>
      </c>
      <c r="K352" s="67">
        <f t="shared" si="60"/>
        <v>0</v>
      </c>
      <c r="L352" s="36"/>
    </row>
    <row r="353" spans="2:14" hidden="1" x14ac:dyDescent="0.15">
      <c r="B353" s="87" t="s">
        <v>237</v>
      </c>
      <c r="C353" s="87" t="s">
        <v>146</v>
      </c>
      <c r="D353" s="88" t="s">
        <v>291</v>
      </c>
      <c r="E353" s="15">
        <f t="shared" si="58"/>
        <v>0</v>
      </c>
      <c r="F353" s="67">
        <f t="shared" ref="F353:H355" si="61">F224</f>
        <v>0</v>
      </c>
      <c r="G353" s="67">
        <f t="shared" si="61"/>
        <v>0</v>
      </c>
      <c r="H353" s="67">
        <f t="shared" si="61"/>
        <v>0</v>
      </c>
      <c r="I353" s="67">
        <f t="shared" si="60"/>
        <v>0</v>
      </c>
      <c r="J353" s="67">
        <f t="shared" si="60"/>
        <v>0</v>
      </c>
      <c r="K353" s="67">
        <f t="shared" si="60"/>
        <v>0</v>
      </c>
      <c r="L353" s="36"/>
    </row>
    <row r="354" spans="2:14" hidden="1" x14ac:dyDescent="0.15">
      <c r="B354" s="87" t="s">
        <v>237</v>
      </c>
      <c r="C354" s="87" t="s">
        <v>147</v>
      </c>
      <c r="D354" s="88" t="s">
        <v>291</v>
      </c>
      <c r="E354" s="15">
        <f t="shared" si="58"/>
        <v>0</v>
      </c>
      <c r="F354" s="67">
        <f t="shared" si="61"/>
        <v>0</v>
      </c>
      <c r="G354" s="67">
        <f t="shared" si="61"/>
        <v>0</v>
      </c>
      <c r="H354" s="67">
        <f t="shared" si="61"/>
        <v>0</v>
      </c>
      <c r="I354" s="67">
        <f t="shared" si="60"/>
        <v>0</v>
      </c>
      <c r="J354" s="67">
        <f t="shared" si="60"/>
        <v>0</v>
      </c>
      <c r="K354" s="67">
        <f t="shared" si="60"/>
        <v>0</v>
      </c>
      <c r="L354" s="36"/>
    </row>
    <row r="355" spans="2:14" x14ac:dyDescent="0.15">
      <c r="B355" s="87" t="s">
        <v>237</v>
      </c>
      <c r="C355" s="87" t="s">
        <v>148</v>
      </c>
      <c r="D355" s="88" t="s">
        <v>291</v>
      </c>
      <c r="E355" s="15">
        <f>SUM(F355:L355)</f>
        <v>1</v>
      </c>
      <c r="F355" s="67">
        <f>F226</f>
        <v>1</v>
      </c>
      <c r="G355" s="67">
        <f t="shared" si="61"/>
        <v>0</v>
      </c>
      <c r="H355" s="67">
        <f t="shared" si="61"/>
        <v>0</v>
      </c>
      <c r="I355" s="67">
        <f t="shared" si="60"/>
        <v>0</v>
      </c>
      <c r="J355" s="67">
        <f t="shared" si="60"/>
        <v>0</v>
      </c>
      <c r="K355" s="67">
        <f t="shared" si="60"/>
        <v>0</v>
      </c>
      <c r="L355" s="36"/>
    </row>
    <row r="356" spans="2:14" hidden="1" x14ac:dyDescent="0.15">
      <c r="B356" s="87" t="s">
        <v>237</v>
      </c>
      <c r="C356" s="87" t="s">
        <v>168</v>
      </c>
      <c r="D356" s="88" t="s">
        <v>156</v>
      </c>
      <c r="E356" s="16">
        <f t="shared" si="58"/>
        <v>0</v>
      </c>
      <c r="F356" s="16">
        <f>+F215+F228*2+F263+F268+F273+F278+F283+F290+F294+F299</f>
        <v>0</v>
      </c>
      <c r="G356" s="16">
        <f>+G215+G228*2+G254+G263+G268+G273+G278+G283+G290+G294+G299</f>
        <v>0</v>
      </c>
      <c r="H356" s="16">
        <f>+H215+H228*2+H254+H263+H268+H273+H278+H283+H290+H294+H299</f>
        <v>0</v>
      </c>
      <c r="I356" s="16">
        <f>+I215+I228*2+I254+I263+I268+I273+I278+I283+I289+I290+I294+I299</f>
        <v>0</v>
      </c>
      <c r="J356" s="16">
        <f>+J215+J228*2+J254+J263+J268+J273+J278+J283+J289+J290+J294+J299</f>
        <v>0</v>
      </c>
      <c r="K356" s="16">
        <f>+K215+K228*2+K254+K263+K268+K273+K278+K283+K289+K290+K294+K299</f>
        <v>0</v>
      </c>
      <c r="L356" s="16">
        <f>+L215+L222+L228+L263+L268+L273+L278+L283+L289+L290+L294+L299</f>
        <v>0</v>
      </c>
    </row>
    <row r="357" spans="2:14" x14ac:dyDescent="0.15">
      <c r="B357" s="87" t="s">
        <v>237</v>
      </c>
      <c r="C357" s="87" t="s">
        <v>145</v>
      </c>
      <c r="D357" s="88" t="s">
        <v>156</v>
      </c>
      <c r="E357" s="16">
        <f t="shared" si="58"/>
        <v>89</v>
      </c>
      <c r="F357" s="16">
        <f>+F216+F246*2+F255+F264+F269+F274+F279+F284+F291+F295+F300+F303</f>
        <v>0</v>
      </c>
      <c r="G357" s="16">
        <f>+G216+G246*2+G255+G264+G269+G274+G279+G284+G291+G295+G300+G303</f>
        <v>31</v>
      </c>
      <c r="H357" s="16">
        <f>+H216+H246*2+H255+H264+H269+H274+H279+H284+H291+H295+H300+H303</f>
        <v>58</v>
      </c>
      <c r="I357" s="16">
        <f>+I216+I229*2+I230*2+I246*2+I255+I264+I269+I274+I279+I284+I291+I295+I300+I303</f>
        <v>0</v>
      </c>
      <c r="J357" s="16">
        <f>+J216+J229*2+J230*2+J246*2+J255+J264+J269+J274+J279+J284+J291+J295+J300</f>
        <v>0</v>
      </c>
      <c r="K357" s="16">
        <f>+K216+K229*2+K230*2+K246*2+K255+K264+K269+K274+K279+K284+K291+K295+K300</f>
        <v>0</v>
      </c>
      <c r="L357" s="16">
        <f>+L216+L223+L229+L230+L246+L255+L264+L269+L274+L279+L284+L291+L295+L300</f>
        <v>0</v>
      </c>
      <c r="M357" s="149"/>
      <c r="N357" s="150"/>
    </row>
    <row r="358" spans="2:14" hidden="1" x14ac:dyDescent="0.15">
      <c r="B358" s="87" t="s">
        <v>237</v>
      </c>
      <c r="C358" s="87" t="s">
        <v>146</v>
      </c>
      <c r="D358" s="88" t="s">
        <v>156</v>
      </c>
      <c r="E358" s="16">
        <f t="shared" si="58"/>
        <v>0</v>
      </c>
      <c r="F358" s="16">
        <f t="shared" ref="F358:K358" si="62">+F217+F231*2+F232*2+F233*2+F247*2+F248*2+F256+F257+F265+F270+F275+F280+F285+F292+F296+F301</f>
        <v>0</v>
      </c>
      <c r="G358" s="16">
        <f t="shared" si="62"/>
        <v>0</v>
      </c>
      <c r="H358" s="16">
        <f t="shared" si="62"/>
        <v>0</v>
      </c>
      <c r="I358" s="16">
        <f t="shared" si="62"/>
        <v>0</v>
      </c>
      <c r="J358" s="16">
        <f t="shared" si="62"/>
        <v>0</v>
      </c>
      <c r="K358" s="16">
        <f t="shared" si="62"/>
        <v>0</v>
      </c>
      <c r="L358" s="16">
        <f>+L217+L224+L231+L232+L233+L247+L248+L256+L257+L265+L270+L275+L280+L285+L292+L296+L301</f>
        <v>0</v>
      </c>
    </row>
    <row r="359" spans="2:14" hidden="1" x14ac:dyDescent="0.15">
      <c r="B359" s="87" t="s">
        <v>237</v>
      </c>
      <c r="C359" s="87" t="s">
        <v>147</v>
      </c>
      <c r="D359" s="88" t="s">
        <v>156</v>
      </c>
      <c r="E359" s="16">
        <f t="shared" si="58"/>
        <v>0</v>
      </c>
      <c r="F359" s="16">
        <f t="shared" ref="F359:K359" si="63">+F218+F234*2+F235*2+F236*2+F241+F249*2+F250*2+F258+F266+F271+F276+F281+F286+F293+F297+F302</f>
        <v>0</v>
      </c>
      <c r="G359" s="16">
        <f>+G218+G234*2+G235*2+G236*2+G241+G249*2+G250*2+G258+G266+G271+G276+G281+G286+G293+G297+G302+G304</f>
        <v>0</v>
      </c>
      <c r="H359" s="16">
        <f>+H218+H234*2+H235*2+H236*2+H241+H249*2+H250*2+H258+H266+H271+H276+H281+H286+H293+H297+H302</f>
        <v>0</v>
      </c>
      <c r="I359" s="16">
        <f t="shared" si="63"/>
        <v>0</v>
      </c>
      <c r="J359" s="16">
        <f t="shared" si="63"/>
        <v>0</v>
      </c>
      <c r="K359" s="16">
        <f t="shared" si="63"/>
        <v>0</v>
      </c>
      <c r="L359" s="16">
        <f>+L218+L225+L234*2+L235*2+L236*2+L241+L249*2+L250*2+L258+L266+L271+L276+L281+L286+L293+L297+L302</f>
        <v>0</v>
      </c>
    </row>
    <row r="360" spans="2:14" x14ac:dyDescent="0.15">
      <c r="B360" s="87" t="s">
        <v>237</v>
      </c>
      <c r="C360" s="87" t="s">
        <v>148</v>
      </c>
      <c r="D360" s="88" t="s">
        <v>156</v>
      </c>
      <c r="E360" s="16">
        <f t="shared" si="58"/>
        <v>34</v>
      </c>
      <c r="F360" s="16">
        <f>+F219+F237*2+F238*2+F239*2+F240*2+F242+F243+F244+F245+F251*2+F252*2+F253+F259+F260+F261+F267+F272+F277+F282+F287+F298</f>
        <v>34</v>
      </c>
      <c r="G360" s="16">
        <f t="shared" ref="G360:K360" si="64">+G219+G237*2+G238*2+G239*2+G240*2+G242+G243+G244+G245+G251*2+G252*2+G253+G259+G260+G261+G267+G272+G277+G282+G287+G298</f>
        <v>0</v>
      </c>
      <c r="H360" s="16">
        <f t="shared" si="64"/>
        <v>0</v>
      </c>
      <c r="I360" s="16">
        <f t="shared" si="64"/>
        <v>0</v>
      </c>
      <c r="J360" s="16">
        <f t="shared" si="64"/>
        <v>0</v>
      </c>
      <c r="K360" s="16">
        <f t="shared" si="64"/>
        <v>0</v>
      </c>
      <c r="L360" s="16">
        <f>+L219+L226+L237*2+L238*2+L239*2+L240*2+L242+L243+L244+L245+L251*2+L252*2+L253+L259+L260+L261+L267+L272+L277+L282+L287</f>
        <v>0</v>
      </c>
    </row>
    <row r="361" spans="2:14" hidden="1" x14ac:dyDescent="0.15">
      <c r="B361" s="116" t="s">
        <v>238</v>
      </c>
      <c r="C361" s="116" t="s">
        <v>324</v>
      </c>
      <c r="D361" s="117" t="s">
        <v>156</v>
      </c>
      <c r="E361" s="16">
        <f t="shared" si="58"/>
        <v>0</v>
      </c>
      <c r="F361" s="16">
        <f t="shared" ref="F361:G361" si="65">F337</f>
        <v>0</v>
      </c>
      <c r="G361" s="16">
        <f t="shared" si="65"/>
        <v>0</v>
      </c>
      <c r="H361" s="16">
        <f>H336*2+H337</f>
        <v>0</v>
      </c>
      <c r="I361" s="16">
        <f>I337</f>
        <v>0</v>
      </c>
      <c r="J361" s="16">
        <f t="shared" ref="J361:K361" si="66">J337</f>
        <v>0</v>
      </c>
      <c r="K361" s="16">
        <f t="shared" si="66"/>
        <v>0</v>
      </c>
      <c r="L361" s="16"/>
    </row>
    <row r="362" spans="2:14" hidden="1" x14ac:dyDescent="0.15">
      <c r="B362" s="87" t="s">
        <v>238</v>
      </c>
      <c r="C362" s="87" t="s">
        <v>168</v>
      </c>
      <c r="D362" s="88" t="s">
        <v>156</v>
      </c>
      <c r="E362" s="16">
        <f t="shared" si="58"/>
        <v>0</v>
      </c>
      <c r="F362" s="16">
        <f t="shared" ref="F362:L362" si="67">+F307*2+F312+F319</f>
        <v>0</v>
      </c>
      <c r="G362" s="16">
        <f>G335*2</f>
        <v>0</v>
      </c>
      <c r="H362" s="16">
        <f t="shared" si="67"/>
        <v>0</v>
      </c>
      <c r="I362" s="16">
        <f t="shared" si="67"/>
        <v>0</v>
      </c>
      <c r="J362" s="16">
        <f t="shared" si="67"/>
        <v>0</v>
      </c>
      <c r="K362" s="16">
        <f t="shared" si="67"/>
        <v>0</v>
      </c>
      <c r="L362" s="16">
        <f t="shared" si="67"/>
        <v>0</v>
      </c>
    </row>
    <row r="363" spans="2:14" hidden="1" x14ac:dyDescent="0.15">
      <c r="B363" s="87" t="s">
        <v>238</v>
      </c>
      <c r="C363" s="87" t="s">
        <v>145</v>
      </c>
      <c r="D363" s="88" t="s">
        <v>156</v>
      </c>
      <c r="E363" s="16">
        <f t="shared" si="58"/>
        <v>0</v>
      </c>
      <c r="F363" s="16">
        <f>+F308*2+F313+F320+F325+F330</f>
        <v>0</v>
      </c>
      <c r="G363" s="16">
        <f>+G308*2+G313+G320+G325</f>
        <v>0</v>
      </c>
      <c r="H363" s="16">
        <f>+H308*2+H313+H320+H325</f>
        <v>0</v>
      </c>
      <c r="I363" s="16">
        <f>+I308*2+I313+I320+I325</f>
        <v>0</v>
      </c>
      <c r="J363" s="16">
        <f>+J308*2+J313+J320+J325</f>
        <v>0</v>
      </c>
      <c r="K363" s="16">
        <f>+K308*2+K313+K320+K325</f>
        <v>0</v>
      </c>
      <c r="L363" s="16">
        <f>+L308*2+L313+L320</f>
        <v>0</v>
      </c>
    </row>
    <row r="364" spans="2:14" hidden="1" x14ac:dyDescent="0.15">
      <c r="B364" s="87" t="s">
        <v>238</v>
      </c>
      <c r="C364" s="87" t="s">
        <v>146</v>
      </c>
      <c r="D364" s="88" t="s">
        <v>156</v>
      </c>
      <c r="E364" s="16">
        <f t="shared" si="58"/>
        <v>0</v>
      </c>
      <c r="F364" s="16">
        <f>+F309*2+F314+F317+F321+F324+F327+F318+F328</f>
        <v>0</v>
      </c>
      <c r="G364" s="16">
        <f>+G309*2+G314+G317+G321+G324+G327</f>
        <v>0</v>
      </c>
      <c r="H364" s="16">
        <f>+H309*2+H314+H317+H321+H324+H327</f>
        <v>0</v>
      </c>
      <c r="I364" s="16">
        <f>+I309*2+I314+I317+I321+I324+I327</f>
        <v>0</v>
      </c>
      <c r="J364" s="16">
        <f>+J309*2+J314+J317+J321+J324+J327</f>
        <v>0</v>
      </c>
      <c r="K364" s="16">
        <f>+K309*2+K314+K317+K321+K324+K327</f>
        <v>0</v>
      </c>
      <c r="L364" s="16">
        <f>+L309*2+L314+L317+L321</f>
        <v>0</v>
      </c>
    </row>
    <row r="365" spans="2:14" hidden="1" x14ac:dyDescent="0.15">
      <c r="B365" s="87" t="s">
        <v>238</v>
      </c>
      <c r="C365" s="87" t="s">
        <v>147</v>
      </c>
      <c r="D365" s="88" t="s">
        <v>156</v>
      </c>
      <c r="E365" s="16">
        <f t="shared" si="58"/>
        <v>0</v>
      </c>
      <c r="F365" s="16">
        <f t="shared" ref="F365:L365" si="68">+F310*2+F315+F322</f>
        <v>0</v>
      </c>
      <c r="G365" s="16">
        <f t="shared" si="68"/>
        <v>0</v>
      </c>
      <c r="H365" s="16">
        <f t="shared" si="68"/>
        <v>0</v>
      </c>
      <c r="I365" s="16">
        <f t="shared" si="68"/>
        <v>0</v>
      </c>
      <c r="J365" s="16">
        <f t="shared" si="68"/>
        <v>0</v>
      </c>
      <c r="K365" s="16">
        <f t="shared" si="68"/>
        <v>0</v>
      </c>
      <c r="L365" s="16">
        <f t="shared" si="68"/>
        <v>0</v>
      </c>
    </row>
    <row r="366" spans="2:14" x14ac:dyDescent="0.15">
      <c r="B366" s="87" t="s">
        <v>238</v>
      </c>
      <c r="C366" s="87" t="s">
        <v>148</v>
      </c>
      <c r="D366" s="88" t="s">
        <v>156</v>
      </c>
      <c r="E366" s="16">
        <f t="shared" si="58"/>
        <v>1</v>
      </c>
      <c r="F366" s="16">
        <f>+F311*2+F316+F323+F329</f>
        <v>1</v>
      </c>
      <c r="G366" s="16">
        <f t="shared" ref="G366:L366" si="69">+G311*2+G316+G323</f>
        <v>0</v>
      </c>
      <c r="H366" s="16">
        <f t="shared" si="69"/>
        <v>0</v>
      </c>
      <c r="I366" s="16">
        <f t="shared" si="69"/>
        <v>0</v>
      </c>
      <c r="J366" s="16">
        <f t="shared" si="69"/>
        <v>0</v>
      </c>
      <c r="K366" s="16">
        <f t="shared" si="69"/>
        <v>0</v>
      </c>
      <c r="L366" s="16">
        <f t="shared" si="69"/>
        <v>0</v>
      </c>
    </row>
    <row r="367" spans="2:14" hidden="1" x14ac:dyDescent="0.15">
      <c r="B367" s="120" t="s">
        <v>239</v>
      </c>
      <c r="C367" s="120" t="s">
        <v>324</v>
      </c>
      <c r="D367" s="121" t="s">
        <v>156</v>
      </c>
      <c r="E367" s="16">
        <f t="shared" si="58"/>
        <v>0</v>
      </c>
      <c r="F367" s="17"/>
      <c r="G367" s="17"/>
      <c r="H367" s="17"/>
      <c r="I367" s="17"/>
      <c r="J367" s="17"/>
      <c r="K367" s="17"/>
      <c r="L367" s="16"/>
    </row>
    <row r="368" spans="2:14" x14ac:dyDescent="0.15">
      <c r="B368" s="87" t="s">
        <v>239</v>
      </c>
      <c r="C368" s="87" t="s">
        <v>168</v>
      </c>
      <c r="D368" s="88" t="s">
        <v>156</v>
      </c>
      <c r="E368" s="16">
        <f t="shared" si="58"/>
        <v>3</v>
      </c>
      <c r="F368" s="20"/>
      <c r="G368" s="1"/>
      <c r="H368" s="1">
        <v>3</v>
      </c>
      <c r="I368" s="1"/>
      <c r="J368" s="1"/>
      <c r="K368" s="1"/>
      <c r="L368" s="1"/>
    </row>
    <row r="369" spans="2:12" x14ac:dyDescent="0.15">
      <c r="B369" s="87" t="s">
        <v>239</v>
      </c>
      <c r="C369" s="87" t="s">
        <v>145</v>
      </c>
      <c r="D369" s="88" t="s">
        <v>156</v>
      </c>
      <c r="E369" s="16">
        <f t="shared" si="58"/>
        <v>17</v>
      </c>
      <c r="F369" s="20"/>
      <c r="G369" s="1">
        <v>4</v>
      </c>
      <c r="H369" s="1">
        <v>13</v>
      </c>
      <c r="I369" s="1"/>
      <c r="J369" s="1"/>
      <c r="K369" s="1"/>
      <c r="L369" s="1"/>
    </row>
    <row r="370" spans="2:12" hidden="1" x14ac:dyDescent="0.15">
      <c r="B370" s="87" t="s">
        <v>239</v>
      </c>
      <c r="C370" s="87" t="s">
        <v>146</v>
      </c>
      <c r="D370" s="88" t="s">
        <v>156</v>
      </c>
      <c r="E370" s="16">
        <f t="shared" si="58"/>
        <v>0</v>
      </c>
      <c r="F370" s="20"/>
      <c r="G370" s="1"/>
      <c r="H370" s="1"/>
      <c r="I370" s="1"/>
      <c r="J370" s="1"/>
      <c r="K370" s="1"/>
      <c r="L370" s="1"/>
    </row>
    <row r="371" spans="2:12" hidden="1" x14ac:dyDescent="0.15">
      <c r="B371" s="87" t="s">
        <v>239</v>
      </c>
      <c r="C371" s="87" t="s">
        <v>147</v>
      </c>
      <c r="D371" s="88" t="s">
        <v>156</v>
      </c>
      <c r="E371" s="16">
        <f t="shared" si="58"/>
        <v>0</v>
      </c>
      <c r="F371" s="20"/>
      <c r="G371" s="1"/>
      <c r="H371" s="1"/>
      <c r="I371" s="1"/>
      <c r="J371" s="1"/>
      <c r="K371" s="1"/>
      <c r="L371" s="1"/>
    </row>
    <row r="372" spans="2:12" x14ac:dyDescent="0.15">
      <c r="B372" s="87" t="s">
        <v>239</v>
      </c>
      <c r="C372" s="87" t="s">
        <v>148</v>
      </c>
      <c r="D372" s="88" t="s">
        <v>156</v>
      </c>
      <c r="E372" s="16">
        <f t="shared" si="58"/>
        <v>7</v>
      </c>
      <c r="F372" s="20">
        <v>7</v>
      </c>
      <c r="G372" s="1"/>
      <c r="H372" s="1"/>
      <c r="I372" s="1"/>
      <c r="J372" s="1"/>
      <c r="K372" s="1"/>
      <c r="L372" s="1"/>
    </row>
    <row r="373" spans="2:12" hidden="1" x14ac:dyDescent="0.15">
      <c r="B373" s="100" t="s">
        <v>550</v>
      </c>
      <c r="C373" s="100" t="s">
        <v>242</v>
      </c>
      <c r="D373" s="101" t="s">
        <v>156</v>
      </c>
      <c r="E373" s="16">
        <f t="shared" si="58"/>
        <v>0</v>
      </c>
      <c r="F373" s="20"/>
      <c r="G373" s="1"/>
      <c r="H373" s="1"/>
      <c r="I373" s="1"/>
      <c r="J373" s="1"/>
      <c r="K373" s="1"/>
      <c r="L373" s="1"/>
    </row>
    <row r="374" spans="2:12" hidden="1" x14ac:dyDescent="0.15">
      <c r="B374" s="87" t="s">
        <v>550</v>
      </c>
      <c r="C374" s="87" t="s">
        <v>146</v>
      </c>
      <c r="D374" s="88" t="s">
        <v>156</v>
      </c>
      <c r="E374" s="16">
        <f t="shared" si="58"/>
        <v>0</v>
      </c>
      <c r="F374" s="20"/>
      <c r="G374" s="1"/>
      <c r="H374" s="1"/>
      <c r="I374" s="1"/>
      <c r="J374" s="1"/>
      <c r="K374" s="1"/>
      <c r="L374" s="1"/>
    </row>
    <row r="375" spans="2:12" hidden="1" x14ac:dyDescent="0.15">
      <c r="B375" s="87" t="s">
        <v>550</v>
      </c>
      <c r="C375" s="87" t="s">
        <v>147</v>
      </c>
      <c r="D375" s="88" t="s">
        <v>156</v>
      </c>
      <c r="E375" s="16">
        <f t="shared" si="58"/>
        <v>0</v>
      </c>
      <c r="F375" s="20"/>
      <c r="G375" s="1"/>
      <c r="H375" s="1"/>
      <c r="I375" s="1"/>
      <c r="J375" s="1"/>
      <c r="K375" s="1"/>
      <c r="L375" s="1"/>
    </row>
    <row r="376" spans="2:12" x14ac:dyDescent="0.15">
      <c r="B376" s="123" t="s">
        <v>686</v>
      </c>
      <c r="C376" s="123" t="s">
        <v>148</v>
      </c>
      <c r="D376" s="124" t="s">
        <v>156</v>
      </c>
      <c r="E376" s="16">
        <f t="shared" si="58"/>
        <v>1</v>
      </c>
      <c r="F376" s="20">
        <v>1</v>
      </c>
      <c r="G376" s="1"/>
      <c r="H376" s="1"/>
      <c r="I376" s="1"/>
      <c r="J376" s="1"/>
      <c r="K376" s="1"/>
      <c r="L376" s="1"/>
    </row>
    <row r="377" spans="2:12" hidden="1" x14ac:dyDescent="0.15">
      <c r="B377" s="116" t="s">
        <v>246</v>
      </c>
      <c r="C377" s="116" t="s">
        <v>324</v>
      </c>
      <c r="D377" s="117" t="s">
        <v>247</v>
      </c>
      <c r="E377" s="16">
        <f t="shared" si="58"/>
        <v>0</v>
      </c>
      <c r="F377" s="1">
        <f t="shared" ref="F377:K377" si="70">F337</f>
        <v>0</v>
      </c>
      <c r="G377" s="1">
        <f t="shared" si="70"/>
        <v>0</v>
      </c>
      <c r="H377" s="1">
        <f t="shared" si="70"/>
        <v>0</v>
      </c>
      <c r="I377" s="1">
        <f t="shared" si="70"/>
        <v>0</v>
      </c>
      <c r="J377" s="1">
        <f t="shared" si="70"/>
        <v>0</v>
      </c>
      <c r="K377" s="1">
        <f t="shared" si="70"/>
        <v>0</v>
      </c>
      <c r="L377" s="1"/>
    </row>
    <row r="378" spans="2:12" hidden="1" x14ac:dyDescent="0.15">
      <c r="B378" s="87" t="s">
        <v>246</v>
      </c>
      <c r="C378" s="87" t="s">
        <v>241</v>
      </c>
      <c r="D378" s="88" t="s">
        <v>247</v>
      </c>
      <c r="E378" s="16">
        <f t="shared" si="58"/>
        <v>0</v>
      </c>
      <c r="F378" s="16">
        <f t="shared" ref="F378:K378" si="71">+F312+F326*3</f>
        <v>0</v>
      </c>
      <c r="G378" s="16">
        <f t="shared" si="71"/>
        <v>0</v>
      </c>
      <c r="H378" s="16">
        <f t="shared" si="71"/>
        <v>0</v>
      </c>
      <c r="I378" s="16">
        <f t="shared" si="71"/>
        <v>0</v>
      </c>
      <c r="J378" s="16">
        <f t="shared" si="71"/>
        <v>0</v>
      </c>
      <c r="K378" s="16">
        <f t="shared" si="71"/>
        <v>0</v>
      </c>
      <c r="L378" s="16">
        <f>+L312</f>
        <v>0</v>
      </c>
    </row>
    <row r="379" spans="2:12" hidden="1" x14ac:dyDescent="0.15">
      <c r="B379" s="87" t="s">
        <v>246</v>
      </c>
      <c r="C379" s="87" t="s">
        <v>145</v>
      </c>
      <c r="D379" s="88" t="s">
        <v>247</v>
      </c>
      <c r="E379" s="16">
        <f t="shared" si="58"/>
        <v>0</v>
      </c>
      <c r="F379" s="16">
        <f t="shared" ref="F379:L379" si="72">+F313+F317</f>
        <v>0</v>
      </c>
      <c r="G379" s="16">
        <f t="shared" si="72"/>
        <v>0</v>
      </c>
      <c r="H379" s="16">
        <f t="shared" si="72"/>
        <v>0</v>
      </c>
      <c r="I379" s="16">
        <f t="shared" si="72"/>
        <v>0</v>
      </c>
      <c r="J379" s="16">
        <f t="shared" si="72"/>
        <v>0</v>
      </c>
      <c r="K379" s="16">
        <f t="shared" si="72"/>
        <v>0</v>
      </c>
      <c r="L379" s="16">
        <f t="shared" si="72"/>
        <v>0</v>
      </c>
    </row>
    <row r="380" spans="2:12" hidden="1" x14ac:dyDescent="0.15">
      <c r="B380" s="87" t="s">
        <v>246</v>
      </c>
      <c r="C380" s="87" t="s">
        <v>146</v>
      </c>
      <c r="D380" s="88" t="s">
        <v>247</v>
      </c>
      <c r="E380" s="16">
        <f t="shared" si="58"/>
        <v>0</v>
      </c>
      <c r="F380" s="16">
        <f>+F314+F327+F328+F333</f>
        <v>0</v>
      </c>
      <c r="G380" s="16">
        <f>+G314+G327</f>
        <v>0</v>
      </c>
      <c r="H380" s="16">
        <f>+H314+H327</f>
        <v>0</v>
      </c>
      <c r="I380" s="16">
        <f>+I314+I327</f>
        <v>0</v>
      </c>
      <c r="J380" s="16">
        <f>+J314+J327</f>
        <v>0</v>
      </c>
      <c r="K380" s="16">
        <f>+K314+K327</f>
        <v>0</v>
      </c>
      <c r="L380" s="16">
        <f>+L314</f>
        <v>0</v>
      </c>
    </row>
    <row r="381" spans="2:12" hidden="1" x14ac:dyDescent="0.15">
      <c r="B381" s="87" t="s">
        <v>246</v>
      </c>
      <c r="C381" s="87" t="s">
        <v>147</v>
      </c>
      <c r="D381" s="88" t="s">
        <v>247</v>
      </c>
      <c r="E381" s="16">
        <f t="shared" si="58"/>
        <v>0</v>
      </c>
      <c r="F381" s="16">
        <f>+F315+F318+F334</f>
        <v>0</v>
      </c>
      <c r="G381" s="16">
        <f t="shared" ref="G381:K382" si="73">+G315</f>
        <v>0</v>
      </c>
      <c r="H381" s="16">
        <f t="shared" si="73"/>
        <v>0</v>
      </c>
      <c r="I381" s="16">
        <f t="shared" si="73"/>
        <v>0</v>
      </c>
      <c r="J381" s="16">
        <f t="shared" si="73"/>
        <v>0</v>
      </c>
      <c r="K381" s="16">
        <f t="shared" si="73"/>
        <v>0</v>
      </c>
      <c r="L381" s="16">
        <f>+L315</f>
        <v>0</v>
      </c>
    </row>
    <row r="382" spans="2:12" x14ac:dyDescent="0.15">
      <c r="B382" s="87" t="s">
        <v>708</v>
      </c>
      <c r="C382" s="87" t="s">
        <v>148</v>
      </c>
      <c r="D382" s="88" t="s">
        <v>247</v>
      </c>
      <c r="E382" s="16">
        <f t="shared" si="58"/>
        <v>1</v>
      </c>
      <c r="F382" s="16">
        <f>+F316</f>
        <v>1</v>
      </c>
      <c r="G382" s="16">
        <f t="shared" si="73"/>
        <v>0</v>
      </c>
      <c r="H382" s="16">
        <f t="shared" si="73"/>
        <v>0</v>
      </c>
      <c r="I382" s="16">
        <f t="shared" si="73"/>
        <v>0</v>
      </c>
      <c r="J382" s="16">
        <f t="shared" si="73"/>
        <v>0</v>
      </c>
      <c r="K382" s="16">
        <f t="shared" si="73"/>
        <v>0</v>
      </c>
      <c r="L382" s="16">
        <f>+L316</f>
        <v>0</v>
      </c>
    </row>
    <row r="383" spans="2:12" hidden="1" x14ac:dyDescent="0.15">
      <c r="B383" s="87" t="s">
        <v>451</v>
      </c>
      <c r="C383" s="87" t="s">
        <v>241</v>
      </c>
      <c r="D383" s="88" t="s">
        <v>247</v>
      </c>
      <c r="E383" s="16">
        <f t="shared" si="58"/>
        <v>0</v>
      </c>
      <c r="F383" s="16">
        <f t="shared" ref="F383:L387" si="74">+F319</f>
        <v>0</v>
      </c>
      <c r="G383" s="16">
        <f t="shared" si="74"/>
        <v>0</v>
      </c>
      <c r="H383" s="16">
        <f t="shared" si="74"/>
        <v>0</v>
      </c>
      <c r="I383" s="16">
        <f t="shared" si="74"/>
        <v>0</v>
      </c>
      <c r="J383" s="16">
        <f t="shared" si="74"/>
        <v>0</v>
      </c>
      <c r="K383" s="16">
        <f t="shared" si="74"/>
        <v>0</v>
      </c>
      <c r="L383" s="16">
        <f t="shared" si="74"/>
        <v>0</v>
      </c>
    </row>
    <row r="384" spans="2:12" hidden="1" x14ac:dyDescent="0.15">
      <c r="B384" s="87" t="s">
        <v>451</v>
      </c>
      <c r="C384" s="87" t="s">
        <v>145</v>
      </c>
      <c r="D384" s="88" t="s">
        <v>247</v>
      </c>
      <c r="E384" s="16">
        <f t="shared" si="58"/>
        <v>0</v>
      </c>
      <c r="F384" s="16">
        <f t="shared" si="74"/>
        <v>0</v>
      </c>
      <c r="G384" s="16">
        <f t="shared" si="74"/>
        <v>0</v>
      </c>
      <c r="H384" s="16">
        <f t="shared" si="74"/>
        <v>0</v>
      </c>
      <c r="I384" s="16">
        <f t="shared" si="74"/>
        <v>0</v>
      </c>
      <c r="J384" s="16">
        <f t="shared" si="74"/>
        <v>0</v>
      </c>
      <c r="K384" s="16">
        <f t="shared" si="74"/>
        <v>0</v>
      </c>
      <c r="L384" s="16">
        <f t="shared" si="74"/>
        <v>0</v>
      </c>
    </row>
    <row r="385" spans="2:12" hidden="1" x14ac:dyDescent="0.15">
      <c r="B385" s="87" t="s">
        <v>451</v>
      </c>
      <c r="C385" s="87" t="s">
        <v>146</v>
      </c>
      <c r="D385" s="88" t="s">
        <v>247</v>
      </c>
      <c r="E385" s="16">
        <f t="shared" si="58"/>
        <v>0</v>
      </c>
      <c r="F385" s="16">
        <f t="shared" si="74"/>
        <v>0</v>
      </c>
      <c r="G385" s="16">
        <f t="shared" si="74"/>
        <v>0</v>
      </c>
      <c r="H385" s="16">
        <f t="shared" si="74"/>
        <v>0</v>
      </c>
      <c r="I385" s="16">
        <f t="shared" si="74"/>
        <v>0</v>
      </c>
      <c r="J385" s="16">
        <f t="shared" si="74"/>
        <v>0</v>
      </c>
      <c r="K385" s="16">
        <f t="shared" si="74"/>
        <v>0</v>
      </c>
      <c r="L385" s="16">
        <f t="shared" si="74"/>
        <v>0</v>
      </c>
    </row>
    <row r="386" spans="2:12" hidden="1" x14ac:dyDescent="0.15">
      <c r="B386" s="87" t="s">
        <v>451</v>
      </c>
      <c r="C386" s="87" t="s">
        <v>147</v>
      </c>
      <c r="D386" s="88" t="s">
        <v>247</v>
      </c>
      <c r="E386" s="16">
        <f t="shared" si="58"/>
        <v>0</v>
      </c>
      <c r="F386" s="16">
        <f t="shared" si="74"/>
        <v>0</v>
      </c>
      <c r="G386" s="16">
        <f t="shared" si="74"/>
        <v>0</v>
      </c>
      <c r="H386" s="16">
        <f t="shared" si="74"/>
        <v>0</v>
      </c>
      <c r="I386" s="16">
        <f t="shared" si="74"/>
        <v>0</v>
      </c>
      <c r="J386" s="16">
        <f t="shared" si="74"/>
        <v>0</v>
      </c>
      <c r="K386" s="16">
        <f t="shared" si="74"/>
        <v>0</v>
      </c>
      <c r="L386" s="16">
        <f t="shared" si="74"/>
        <v>0</v>
      </c>
    </row>
    <row r="387" spans="2:12" hidden="1" x14ac:dyDescent="0.15">
      <c r="B387" s="87" t="s">
        <v>451</v>
      </c>
      <c r="C387" s="87" t="s">
        <v>148</v>
      </c>
      <c r="D387" s="88" t="s">
        <v>247</v>
      </c>
      <c r="E387" s="16">
        <f t="shared" si="58"/>
        <v>0</v>
      </c>
      <c r="F387" s="16">
        <f t="shared" si="74"/>
        <v>0</v>
      </c>
      <c r="G387" s="16">
        <f t="shared" si="74"/>
        <v>0</v>
      </c>
      <c r="H387" s="16">
        <f t="shared" si="74"/>
        <v>0</v>
      </c>
      <c r="I387" s="16">
        <f t="shared" si="74"/>
        <v>0</v>
      </c>
      <c r="J387" s="16">
        <f t="shared" si="74"/>
        <v>0</v>
      </c>
      <c r="K387" s="16">
        <f t="shared" si="74"/>
        <v>0</v>
      </c>
      <c r="L387" s="16">
        <f t="shared" si="74"/>
        <v>0</v>
      </c>
    </row>
    <row r="388" spans="2:12" hidden="1" x14ac:dyDescent="0.15">
      <c r="B388" s="87" t="s">
        <v>478</v>
      </c>
      <c r="C388" s="87" t="s">
        <v>241</v>
      </c>
      <c r="D388" s="88" t="s">
        <v>247</v>
      </c>
      <c r="E388" s="16">
        <f t="shared" si="58"/>
        <v>0</v>
      </c>
      <c r="F388" s="16">
        <f t="shared" ref="F388:K388" si="75">F332</f>
        <v>0</v>
      </c>
      <c r="G388" s="16">
        <f t="shared" si="75"/>
        <v>0</v>
      </c>
      <c r="H388" s="16">
        <f t="shared" si="75"/>
        <v>0</v>
      </c>
      <c r="I388" s="16">
        <f t="shared" si="75"/>
        <v>0</v>
      </c>
      <c r="J388" s="16">
        <f t="shared" si="75"/>
        <v>0</v>
      </c>
      <c r="K388" s="16">
        <f t="shared" si="75"/>
        <v>0</v>
      </c>
      <c r="L388" s="16"/>
    </row>
    <row r="389" spans="2:12" hidden="1" x14ac:dyDescent="0.15">
      <c r="B389" s="87" t="s">
        <v>478</v>
      </c>
      <c r="C389" s="87" t="s">
        <v>146</v>
      </c>
      <c r="D389" s="88" t="s">
        <v>247</v>
      </c>
      <c r="E389" s="16">
        <f t="shared" si="58"/>
        <v>0</v>
      </c>
      <c r="F389" s="16"/>
      <c r="G389" s="16"/>
      <c r="H389" s="16"/>
      <c r="I389" s="16"/>
      <c r="J389" s="16"/>
      <c r="K389" s="16"/>
      <c r="L389" s="16"/>
    </row>
    <row r="390" spans="2:12" hidden="1" x14ac:dyDescent="0.15">
      <c r="B390" s="87" t="s">
        <v>478</v>
      </c>
      <c r="C390" s="87" t="s">
        <v>147</v>
      </c>
      <c r="D390" s="88" t="s">
        <v>247</v>
      </c>
      <c r="E390" s="16">
        <f t="shared" si="58"/>
        <v>0</v>
      </c>
      <c r="F390" s="16"/>
      <c r="G390" s="16"/>
      <c r="H390" s="16"/>
      <c r="I390" s="16"/>
      <c r="J390" s="16"/>
      <c r="K390" s="16"/>
      <c r="L390" s="16"/>
    </row>
    <row r="391" spans="2:12" x14ac:dyDescent="0.15">
      <c r="B391" s="87" t="s">
        <v>554</v>
      </c>
      <c r="C391" s="87" t="s">
        <v>242</v>
      </c>
      <c r="D391" s="88" t="s">
        <v>247</v>
      </c>
      <c r="E391" s="16">
        <f t="shared" si="58"/>
        <v>2</v>
      </c>
      <c r="F391" s="16">
        <f t="shared" ref="F391:K391" si="76">F331</f>
        <v>0</v>
      </c>
      <c r="G391" s="16">
        <f t="shared" si="76"/>
        <v>1</v>
      </c>
      <c r="H391" s="16">
        <f t="shared" si="76"/>
        <v>1</v>
      </c>
      <c r="I391" s="16">
        <f t="shared" si="76"/>
        <v>0</v>
      </c>
      <c r="J391" s="16">
        <f t="shared" si="76"/>
        <v>0</v>
      </c>
      <c r="K391" s="16">
        <f t="shared" si="76"/>
        <v>0</v>
      </c>
      <c r="L391" s="16"/>
    </row>
    <row r="392" spans="2:12" hidden="1" x14ac:dyDescent="0.15">
      <c r="B392" s="132" t="s">
        <v>554</v>
      </c>
      <c r="C392" s="132" t="s">
        <v>244</v>
      </c>
      <c r="D392" s="131" t="s">
        <v>247</v>
      </c>
      <c r="E392" s="16">
        <f t="shared" si="58"/>
        <v>0</v>
      </c>
      <c r="F392" s="16">
        <f>F332</f>
        <v>0</v>
      </c>
      <c r="G392" s="16">
        <f>G332</f>
        <v>0</v>
      </c>
      <c r="H392" s="16">
        <f>H335</f>
        <v>0</v>
      </c>
      <c r="I392" s="16">
        <f>I335</f>
        <v>0</v>
      </c>
      <c r="J392" s="16">
        <f>J335</f>
        <v>0</v>
      </c>
      <c r="K392" s="16">
        <f>K335</f>
        <v>0</v>
      </c>
      <c r="L392" s="16"/>
    </row>
    <row r="393" spans="2:12" x14ac:dyDescent="0.15">
      <c r="B393" s="87" t="s">
        <v>163</v>
      </c>
      <c r="C393" s="87"/>
      <c r="D393" s="88" t="s">
        <v>152</v>
      </c>
      <c r="E393" s="8">
        <f t="shared" si="58"/>
        <v>430.1</v>
      </c>
      <c r="F393" s="8">
        <f t="shared" ref="F393:L393" si="77">+F340</f>
        <v>125.6</v>
      </c>
      <c r="G393" s="8">
        <f t="shared" si="77"/>
        <v>120.7</v>
      </c>
      <c r="H393" s="8">
        <f t="shared" si="77"/>
        <v>183.8</v>
      </c>
      <c r="I393" s="8">
        <f t="shared" si="77"/>
        <v>0</v>
      </c>
      <c r="J393" s="8">
        <f t="shared" si="77"/>
        <v>0</v>
      </c>
      <c r="K393" s="8">
        <f t="shared" si="77"/>
        <v>0</v>
      </c>
      <c r="L393" s="8">
        <f t="shared" si="77"/>
        <v>0</v>
      </c>
    </row>
    <row r="394" spans="2:12" x14ac:dyDescent="0.15">
      <c r="B394" s="5" t="s">
        <v>452</v>
      </c>
      <c r="C394" s="5"/>
      <c r="D394" s="11"/>
      <c r="E394" s="7"/>
      <c r="F394" s="7"/>
      <c r="G394" s="7"/>
      <c r="H394" s="7"/>
      <c r="I394" s="7"/>
      <c r="J394" s="7"/>
      <c r="K394" s="7"/>
      <c r="L394" s="7"/>
    </row>
    <row r="395" spans="2:12" x14ac:dyDescent="0.15">
      <c r="B395" s="12" t="s">
        <v>20</v>
      </c>
      <c r="C395" s="12"/>
      <c r="D395" s="13"/>
      <c r="E395" s="14"/>
      <c r="F395" s="14"/>
      <c r="G395" s="14"/>
      <c r="H395" s="14"/>
      <c r="I395" s="14"/>
      <c r="J395" s="14"/>
      <c r="K395" s="14"/>
      <c r="L395" s="14"/>
    </row>
    <row r="396" spans="2:12" hidden="1" x14ac:dyDescent="0.15">
      <c r="B396" s="87" t="s">
        <v>255</v>
      </c>
      <c r="C396" s="87" t="s">
        <v>186</v>
      </c>
      <c r="D396" s="68" t="s">
        <v>30</v>
      </c>
      <c r="E396" s="16">
        <f t="shared" ref="E396:E463" si="78">SUM(F396:L396)</f>
        <v>0</v>
      </c>
      <c r="F396" s="1"/>
      <c r="G396" s="1"/>
      <c r="H396" s="1"/>
      <c r="I396" s="1"/>
      <c r="J396" s="1"/>
      <c r="K396" s="1"/>
      <c r="L396" s="1"/>
    </row>
    <row r="397" spans="2:12" hidden="1" x14ac:dyDescent="0.15">
      <c r="B397" s="87" t="s">
        <v>255</v>
      </c>
      <c r="C397" s="87" t="s">
        <v>188</v>
      </c>
      <c r="D397" s="68" t="s">
        <v>30</v>
      </c>
      <c r="E397" s="16">
        <f t="shared" si="78"/>
        <v>0</v>
      </c>
      <c r="F397" s="1"/>
      <c r="G397" s="1"/>
      <c r="H397" s="1"/>
      <c r="I397" s="1"/>
      <c r="J397" s="1"/>
      <c r="K397" s="1"/>
      <c r="L397" s="1"/>
    </row>
    <row r="398" spans="2:12" hidden="1" x14ac:dyDescent="0.15">
      <c r="B398" s="87" t="s">
        <v>255</v>
      </c>
      <c r="C398" s="87" t="s">
        <v>189</v>
      </c>
      <c r="D398" s="68" t="s">
        <v>30</v>
      </c>
      <c r="E398" s="16">
        <f t="shared" si="78"/>
        <v>0</v>
      </c>
      <c r="F398" s="1"/>
      <c r="G398" s="1"/>
      <c r="H398" s="1"/>
      <c r="I398" s="1"/>
      <c r="J398" s="1"/>
      <c r="K398" s="1"/>
      <c r="L398" s="1"/>
    </row>
    <row r="399" spans="2:12" hidden="1" x14ac:dyDescent="0.15">
      <c r="B399" s="87" t="s">
        <v>255</v>
      </c>
      <c r="C399" s="87" t="s">
        <v>190</v>
      </c>
      <c r="D399" s="68" t="s">
        <v>30</v>
      </c>
      <c r="E399" s="16">
        <f t="shared" si="78"/>
        <v>0</v>
      </c>
      <c r="F399" s="1"/>
      <c r="G399" s="1"/>
      <c r="H399" s="1"/>
      <c r="I399" s="1"/>
      <c r="J399" s="1"/>
      <c r="K399" s="1"/>
      <c r="L399" s="1"/>
    </row>
    <row r="400" spans="2:12" hidden="1" x14ac:dyDescent="0.15">
      <c r="B400" s="87" t="s">
        <v>255</v>
      </c>
      <c r="C400" s="87" t="s">
        <v>191</v>
      </c>
      <c r="D400" s="68" t="s">
        <v>30</v>
      </c>
      <c r="E400" s="16">
        <f t="shared" si="78"/>
        <v>0</v>
      </c>
      <c r="F400" s="1"/>
      <c r="G400" s="1"/>
      <c r="H400" s="1"/>
      <c r="I400" s="1"/>
      <c r="J400" s="1"/>
      <c r="K400" s="1"/>
      <c r="L400" s="1"/>
    </row>
    <row r="401" spans="2:12" hidden="1" x14ac:dyDescent="0.15">
      <c r="B401" s="87" t="s">
        <v>255</v>
      </c>
      <c r="C401" s="87" t="s">
        <v>192</v>
      </c>
      <c r="D401" s="68" t="s">
        <v>30</v>
      </c>
      <c r="E401" s="16">
        <f t="shared" si="78"/>
        <v>0</v>
      </c>
      <c r="F401" s="1"/>
      <c r="G401" s="1"/>
      <c r="H401" s="1"/>
      <c r="I401" s="1"/>
      <c r="J401" s="1"/>
      <c r="K401" s="1"/>
      <c r="L401" s="1"/>
    </row>
    <row r="402" spans="2:12" hidden="1" x14ac:dyDescent="0.15">
      <c r="B402" s="87" t="s">
        <v>255</v>
      </c>
      <c r="C402" s="87" t="s">
        <v>193</v>
      </c>
      <c r="D402" s="68" t="s">
        <v>30</v>
      </c>
      <c r="E402" s="16">
        <f t="shared" si="78"/>
        <v>0</v>
      </c>
      <c r="F402" s="1"/>
      <c r="G402" s="1"/>
      <c r="H402" s="1"/>
      <c r="I402" s="1"/>
      <c r="J402" s="1"/>
      <c r="K402" s="1"/>
      <c r="L402" s="1"/>
    </row>
    <row r="403" spans="2:12" hidden="1" x14ac:dyDescent="0.15">
      <c r="B403" s="87" t="s">
        <v>255</v>
      </c>
      <c r="C403" s="87" t="s">
        <v>194</v>
      </c>
      <c r="D403" s="68" t="s">
        <v>30</v>
      </c>
      <c r="E403" s="16">
        <f t="shared" si="78"/>
        <v>0</v>
      </c>
      <c r="F403" s="1"/>
      <c r="G403" s="1"/>
      <c r="H403" s="1"/>
      <c r="I403" s="1"/>
      <c r="J403" s="1"/>
      <c r="K403" s="1"/>
      <c r="L403" s="1"/>
    </row>
    <row r="404" spans="2:12" hidden="1" x14ac:dyDescent="0.15">
      <c r="B404" s="87" t="s">
        <v>255</v>
      </c>
      <c r="C404" s="87" t="s">
        <v>195</v>
      </c>
      <c r="D404" s="68" t="s">
        <v>30</v>
      </c>
      <c r="E404" s="16">
        <f t="shared" si="78"/>
        <v>0</v>
      </c>
      <c r="F404" s="1"/>
      <c r="G404" s="1"/>
      <c r="H404" s="1"/>
      <c r="I404" s="1"/>
      <c r="J404" s="1"/>
      <c r="K404" s="1"/>
      <c r="L404" s="1"/>
    </row>
    <row r="405" spans="2:12" hidden="1" x14ac:dyDescent="0.15">
      <c r="B405" s="87" t="s">
        <v>255</v>
      </c>
      <c r="C405" s="87" t="s">
        <v>196</v>
      </c>
      <c r="D405" s="68" t="s">
        <v>30</v>
      </c>
      <c r="E405" s="16">
        <f t="shared" si="78"/>
        <v>0</v>
      </c>
      <c r="F405" s="1"/>
      <c r="G405" s="1"/>
      <c r="H405" s="1"/>
      <c r="I405" s="1"/>
      <c r="J405" s="1"/>
      <c r="K405" s="1"/>
      <c r="L405" s="1"/>
    </row>
    <row r="406" spans="2:12" hidden="1" x14ac:dyDescent="0.15">
      <c r="B406" s="87" t="s">
        <v>471</v>
      </c>
      <c r="C406" s="87" t="s">
        <v>186</v>
      </c>
      <c r="D406" s="68" t="s">
        <v>30</v>
      </c>
      <c r="E406" s="16">
        <f t="shared" si="78"/>
        <v>0</v>
      </c>
      <c r="F406" s="1"/>
      <c r="G406" s="1"/>
      <c r="H406" s="1"/>
      <c r="I406" s="1"/>
      <c r="J406" s="1"/>
      <c r="K406" s="1"/>
      <c r="L406" s="1"/>
    </row>
    <row r="407" spans="2:12" hidden="1" x14ac:dyDescent="0.15">
      <c r="B407" s="87" t="s">
        <v>472</v>
      </c>
      <c r="C407" s="87" t="s">
        <v>188</v>
      </c>
      <c r="D407" s="68" t="s">
        <v>30</v>
      </c>
      <c r="E407" s="16">
        <f t="shared" si="78"/>
        <v>0</v>
      </c>
      <c r="F407" s="1"/>
      <c r="G407" s="1"/>
      <c r="H407" s="1"/>
      <c r="I407" s="1"/>
      <c r="J407" s="1"/>
      <c r="K407" s="1"/>
      <c r="L407" s="1"/>
    </row>
    <row r="408" spans="2:12" hidden="1" x14ac:dyDescent="0.15">
      <c r="B408" s="87" t="s">
        <v>472</v>
      </c>
      <c r="C408" s="87" t="s">
        <v>189</v>
      </c>
      <c r="D408" s="68" t="s">
        <v>30</v>
      </c>
      <c r="E408" s="16">
        <f t="shared" si="78"/>
        <v>0</v>
      </c>
      <c r="F408" s="1"/>
      <c r="G408" s="1"/>
      <c r="H408" s="1"/>
      <c r="I408" s="1"/>
      <c r="J408" s="1"/>
      <c r="K408" s="1"/>
      <c r="L408" s="1"/>
    </row>
    <row r="409" spans="2:12" hidden="1" x14ac:dyDescent="0.15">
      <c r="B409" s="87" t="s">
        <v>472</v>
      </c>
      <c r="C409" s="87" t="s">
        <v>190</v>
      </c>
      <c r="D409" s="68" t="s">
        <v>30</v>
      </c>
      <c r="E409" s="16">
        <f t="shared" si="78"/>
        <v>0</v>
      </c>
      <c r="F409" s="1"/>
      <c r="G409" s="1"/>
      <c r="H409" s="1"/>
      <c r="I409" s="1"/>
      <c r="J409" s="1"/>
      <c r="K409" s="1"/>
      <c r="L409" s="1"/>
    </row>
    <row r="410" spans="2:12" hidden="1" x14ac:dyDescent="0.15">
      <c r="B410" s="87" t="s">
        <v>472</v>
      </c>
      <c r="C410" s="87" t="s">
        <v>191</v>
      </c>
      <c r="D410" s="68" t="s">
        <v>30</v>
      </c>
      <c r="E410" s="16">
        <f t="shared" si="78"/>
        <v>0</v>
      </c>
      <c r="F410" s="1"/>
      <c r="G410" s="1"/>
      <c r="H410" s="1"/>
      <c r="I410" s="1"/>
      <c r="J410" s="1"/>
      <c r="K410" s="1"/>
      <c r="L410" s="1"/>
    </row>
    <row r="411" spans="2:12" hidden="1" x14ac:dyDescent="0.15">
      <c r="B411" s="87" t="s">
        <v>472</v>
      </c>
      <c r="C411" s="87" t="s">
        <v>192</v>
      </c>
      <c r="D411" s="68" t="s">
        <v>30</v>
      </c>
      <c r="E411" s="16">
        <f t="shared" si="78"/>
        <v>0</v>
      </c>
      <c r="F411" s="1"/>
      <c r="G411" s="1"/>
      <c r="H411" s="1"/>
      <c r="I411" s="1"/>
      <c r="J411" s="1"/>
      <c r="K411" s="1"/>
      <c r="L411" s="1"/>
    </row>
    <row r="412" spans="2:12" hidden="1" x14ac:dyDescent="0.15">
      <c r="B412" s="87" t="s">
        <v>472</v>
      </c>
      <c r="C412" s="87" t="s">
        <v>193</v>
      </c>
      <c r="D412" s="68" t="s">
        <v>30</v>
      </c>
      <c r="E412" s="16">
        <f t="shared" si="78"/>
        <v>0</v>
      </c>
      <c r="F412" s="1"/>
      <c r="G412" s="1"/>
      <c r="H412" s="1"/>
      <c r="I412" s="1"/>
      <c r="J412" s="1"/>
      <c r="K412" s="1"/>
      <c r="L412" s="1"/>
    </row>
    <row r="413" spans="2:12" hidden="1" x14ac:dyDescent="0.15">
      <c r="B413" s="87" t="s">
        <v>472</v>
      </c>
      <c r="C413" s="87" t="s">
        <v>194</v>
      </c>
      <c r="D413" s="68" t="s">
        <v>30</v>
      </c>
      <c r="E413" s="16">
        <f t="shared" si="78"/>
        <v>0</v>
      </c>
      <c r="F413" s="1"/>
      <c r="G413" s="1"/>
      <c r="H413" s="1"/>
      <c r="I413" s="1"/>
      <c r="J413" s="1"/>
      <c r="K413" s="1"/>
      <c r="L413" s="1"/>
    </row>
    <row r="414" spans="2:12" hidden="1" x14ac:dyDescent="0.15">
      <c r="B414" s="87" t="s">
        <v>472</v>
      </c>
      <c r="C414" s="87" t="s">
        <v>195</v>
      </c>
      <c r="D414" s="68" t="s">
        <v>30</v>
      </c>
      <c r="E414" s="16">
        <f t="shared" si="78"/>
        <v>0</v>
      </c>
      <c r="F414" s="1"/>
      <c r="G414" s="1"/>
      <c r="H414" s="1"/>
      <c r="I414" s="1"/>
      <c r="J414" s="1"/>
      <c r="K414" s="1"/>
      <c r="L414" s="1"/>
    </row>
    <row r="415" spans="2:12" hidden="1" x14ac:dyDescent="0.15">
      <c r="B415" s="87" t="s">
        <v>472</v>
      </c>
      <c r="C415" s="87" t="s">
        <v>196</v>
      </c>
      <c r="D415" s="68" t="s">
        <v>30</v>
      </c>
      <c r="E415" s="16">
        <f t="shared" si="78"/>
        <v>0</v>
      </c>
      <c r="F415" s="1"/>
      <c r="G415" s="1"/>
      <c r="H415" s="1"/>
      <c r="I415" s="1"/>
      <c r="J415" s="1"/>
      <c r="K415" s="1"/>
      <c r="L415" s="1"/>
    </row>
    <row r="416" spans="2:12" hidden="1" x14ac:dyDescent="0.15">
      <c r="B416" s="87" t="s">
        <v>257</v>
      </c>
      <c r="C416" s="87" t="s">
        <v>186</v>
      </c>
      <c r="D416" s="68" t="s">
        <v>30</v>
      </c>
      <c r="E416" s="16">
        <f t="shared" si="78"/>
        <v>0</v>
      </c>
      <c r="F416" s="1"/>
      <c r="G416" s="1"/>
      <c r="H416" s="1"/>
      <c r="I416" s="1"/>
      <c r="J416" s="1"/>
      <c r="K416" s="1"/>
      <c r="L416" s="1"/>
    </row>
    <row r="417" spans="2:12" hidden="1" x14ac:dyDescent="0.15">
      <c r="B417" s="87" t="s">
        <v>257</v>
      </c>
      <c r="C417" s="87" t="s">
        <v>188</v>
      </c>
      <c r="D417" s="68" t="s">
        <v>30</v>
      </c>
      <c r="E417" s="16">
        <f t="shared" si="78"/>
        <v>0</v>
      </c>
      <c r="F417" s="1"/>
      <c r="G417" s="1"/>
      <c r="H417" s="1"/>
      <c r="I417" s="1"/>
      <c r="J417" s="1"/>
      <c r="K417" s="1"/>
      <c r="L417" s="1"/>
    </row>
    <row r="418" spans="2:12" hidden="1" x14ac:dyDescent="0.15">
      <c r="B418" s="87" t="s">
        <v>257</v>
      </c>
      <c r="C418" s="87" t="s">
        <v>189</v>
      </c>
      <c r="D418" s="68" t="s">
        <v>30</v>
      </c>
      <c r="E418" s="16">
        <f t="shared" si="78"/>
        <v>0</v>
      </c>
      <c r="F418" s="1"/>
      <c r="G418" s="1"/>
      <c r="H418" s="1"/>
      <c r="I418" s="1"/>
      <c r="J418" s="1"/>
      <c r="K418" s="1"/>
      <c r="L418" s="1"/>
    </row>
    <row r="419" spans="2:12" hidden="1" x14ac:dyDescent="0.15">
      <c r="B419" s="87" t="s">
        <v>257</v>
      </c>
      <c r="C419" s="87" t="s">
        <v>190</v>
      </c>
      <c r="D419" s="68" t="s">
        <v>30</v>
      </c>
      <c r="E419" s="16">
        <f t="shared" si="78"/>
        <v>0</v>
      </c>
      <c r="F419" s="1"/>
      <c r="G419" s="1"/>
      <c r="H419" s="1"/>
      <c r="I419" s="1"/>
      <c r="J419" s="1"/>
      <c r="K419" s="1"/>
      <c r="L419" s="1"/>
    </row>
    <row r="420" spans="2:12" hidden="1" x14ac:dyDescent="0.15">
      <c r="B420" s="87" t="s">
        <v>257</v>
      </c>
      <c r="C420" s="87" t="s">
        <v>191</v>
      </c>
      <c r="D420" s="68" t="s">
        <v>30</v>
      </c>
      <c r="E420" s="16">
        <f t="shared" si="78"/>
        <v>0</v>
      </c>
      <c r="F420" s="1"/>
      <c r="G420" s="1"/>
      <c r="H420" s="1"/>
      <c r="I420" s="1"/>
      <c r="J420" s="1"/>
      <c r="K420" s="1"/>
      <c r="L420" s="1"/>
    </row>
    <row r="421" spans="2:12" hidden="1" x14ac:dyDescent="0.15">
      <c r="B421" s="87" t="s">
        <v>257</v>
      </c>
      <c r="C421" s="87" t="s">
        <v>192</v>
      </c>
      <c r="D421" s="68" t="s">
        <v>30</v>
      </c>
      <c r="E421" s="16">
        <f t="shared" si="78"/>
        <v>0</v>
      </c>
      <c r="F421" s="1"/>
      <c r="G421" s="1"/>
      <c r="H421" s="1"/>
      <c r="I421" s="1"/>
      <c r="J421" s="1"/>
      <c r="K421" s="1"/>
      <c r="L421" s="1"/>
    </row>
    <row r="422" spans="2:12" hidden="1" x14ac:dyDescent="0.15">
      <c r="B422" s="87" t="s">
        <v>257</v>
      </c>
      <c r="C422" s="87" t="s">
        <v>193</v>
      </c>
      <c r="D422" s="68" t="s">
        <v>30</v>
      </c>
      <c r="E422" s="16">
        <f t="shared" si="78"/>
        <v>0</v>
      </c>
      <c r="F422" s="1"/>
      <c r="G422" s="1"/>
      <c r="H422" s="1"/>
      <c r="I422" s="1"/>
      <c r="J422" s="1"/>
      <c r="K422" s="1"/>
      <c r="L422" s="1"/>
    </row>
    <row r="423" spans="2:12" hidden="1" x14ac:dyDescent="0.15">
      <c r="B423" s="87" t="s">
        <v>257</v>
      </c>
      <c r="C423" s="87" t="s">
        <v>194</v>
      </c>
      <c r="D423" s="68" t="s">
        <v>30</v>
      </c>
      <c r="E423" s="16">
        <f t="shared" si="78"/>
        <v>0</v>
      </c>
      <c r="F423" s="1"/>
      <c r="G423" s="1"/>
      <c r="H423" s="1"/>
      <c r="I423" s="1"/>
      <c r="J423" s="1"/>
      <c r="K423" s="1"/>
      <c r="L423" s="1"/>
    </row>
    <row r="424" spans="2:12" hidden="1" x14ac:dyDescent="0.15">
      <c r="B424" s="87" t="s">
        <v>257</v>
      </c>
      <c r="C424" s="87" t="s">
        <v>195</v>
      </c>
      <c r="D424" s="68" t="s">
        <v>30</v>
      </c>
      <c r="E424" s="16">
        <f t="shared" si="78"/>
        <v>0</v>
      </c>
      <c r="F424" s="1"/>
      <c r="G424" s="1"/>
      <c r="H424" s="1"/>
      <c r="I424" s="1"/>
      <c r="J424" s="1"/>
      <c r="K424" s="1"/>
      <c r="L424" s="1"/>
    </row>
    <row r="425" spans="2:12" hidden="1" x14ac:dyDescent="0.15">
      <c r="B425" s="87" t="s">
        <v>257</v>
      </c>
      <c r="C425" s="87" t="s">
        <v>196</v>
      </c>
      <c r="D425" s="68" t="s">
        <v>30</v>
      </c>
      <c r="E425" s="16">
        <f t="shared" si="78"/>
        <v>0</v>
      </c>
      <c r="F425" s="1"/>
      <c r="G425" s="1"/>
      <c r="H425" s="1"/>
      <c r="I425" s="1"/>
      <c r="J425" s="1"/>
      <c r="K425" s="1"/>
      <c r="L425" s="1"/>
    </row>
    <row r="426" spans="2:12" hidden="1" x14ac:dyDescent="0.15">
      <c r="B426" s="87" t="s">
        <v>480</v>
      </c>
      <c r="C426" s="87" t="s">
        <v>192</v>
      </c>
      <c r="D426" s="68" t="s">
        <v>30</v>
      </c>
      <c r="E426" s="16">
        <f t="shared" si="78"/>
        <v>0</v>
      </c>
      <c r="F426" s="1"/>
      <c r="G426" s="1"/>
      <c r="H426" s="1"/>
      <c r="I426" s="1"/>
      <c r="J426" s="1"/>
      <c r="K426" s="1"/>
      <c r="L426" s="1"/>
    </row>
    <row r="427" spans="2:12" x14ac:dyDescent="0.15">
      <c r="B427" s="87" t="s">
        <v>258</v>
      </c>
      <c r="C427" s="87" t="s">
        <v>168</v>
      </c>
      <c r="D427" s="68" t="s">
        <v>30</v>
      </c>
      <c r="E427" s="16">
        <f t="shared" si="78"/>
        <v>1</v>
      </c>
      <c r="F427" s="50"/>
      <c r="G427" s="50"/>
      <c r="H427" s="50">
        <v>1</v>
      </c>
      <c r="I427" s="1"/>
      <c r="J427" s="1"/>
      <c r="K427" s="1"/>
      <c r="L427" s="1"/>
    </row>
    <row r="428" spans="2:12" hidden="1" x14ac:dyDescent="0.15">
      <c r="B428" s="87" t="s">
        <v>258</v>
      </c>
      <c r="C428" s="87" t="s">
        <v>145</v>
      </c>
      <c r="D428" s="68" t="s">
        <v>30</v>
      </c>
      <c r="E428" s="16">
        <f t="shared" si="78"/>
        <v>0</v>
      </c>
      <c r="F428" s="50"/>
      <c r="G428" s="50"/>
      <c r="H428" s="50"/>
      <c r="I428" s="1"/>
      <c r="J428" s="1"/>
      <c r="K428" s="1"/>
      <c r="L428" s="1"/>
    </row>
    <row r="429" spans="2:12" hidden="1" x14ac:dyDescent="0.15">
      <c r="B429" s="87" t="s">
        <v>258</v>
      </c>
      <c r="C429" s="87" t="s">
        <v>146</v>
      </c>
      <c r="D429" s="68" t="s">
        <v>30</v>
      </c>
      <c r="E429" s="16">
        <f t="shared" si="78"/>
        <v>0</v>
      </c>
      <c r="F429" s="50"/>
      <c r="G429" s="50"/>
      <c r="H429" s="50"/>
      <c r="I429" s="1"/>
      <c r="J429" s="1"/>
      <c r="K429" s="1"/>
      <c r="L429" s="1"/>
    </row>
    <row r="430" spans="2:12" hidden="1" x14ac:dyDescent="0.15">
      <c r="B430" s="87" t="s">
        <v>258</v>
      </c>
      <c r="C430" s="87" t="s">
        <v>147</v>
      </c>
      <c r="D430" s="68" t="s">
        <v>30</v>
      </c>
      <c r="E430" s="16">
        <f t="shared" si="78"/>
        <v>0</v>
      </c>
      <c r="F430" s="50"/>
      <c r="G430" s="50"/>
      <c r="H430" s="50"/>
      <c r="I430" s="1"/>
      <c r="J430" s="1"/>
      <c r="K430" s="1"/>
      <c r="L430" s="1"/>
    </row>
    <row r="431" spans="2:12" hidden="1" x14ac:dyDescent="0.15">
      <c r="B431" s="87" t="s">
        <v>258</v>
      </c>
      <c r="C431" s="87" t="s">
        <v>148</v>
      </c>
      <c r="D431" s="68" t="s">
        <v>30</v>
      </c>
      <c r="E431" s="16">
        <f t="shared" si="78"/>
        <v>0</v>
      </c>
      <c r="F431" s="50"/>
      <c r="G431" s="50"/>
      <c r="H431" s="50"/>
      <c r="I431" s="1"/>
      <c r="J431" s="1"/>
      <c r="K431" s="1"/>
      <c r="L431" s="1"/>
    </row>
    <row r="432" spans="2:12" hidden="1" x14ac:dyDescent="0.15">
      <c r="B432" s="98" t="s">
        <v>551</v>
      </c>
      <c r="C432" s="98" t="s">
        <v>241</v>
      </c>
      <c r="D432" s="68" t="s">
        <v>253</v>
      </c>
      <c r="E432" s="16">
        <f t="shared" si="78"/>
        <v>0</v>
      </c>
      <c r="F432" s="50"/>
      <c r="G432" s="50"/>
      <c r="H432" s="50"/>
      <c r="I432" s="1"/>
      <c r="J432" s="1"/>
      <c r="K432" s="1"/>
      <c r="L432" s="1"/>
    </row>
    <row r="433" spans="2:14" x14ac:dyDescent="0.15">
      <c r="B433" s="100" t="s">
        <v>551</v>
      </c>
      <c r="C433" s="100" t="s">
        <v>242</v>
      </c>
      <c r="D433" s="68" t="s">
        <v>253</v>
      </c>
      <c r="E433" s="16">
        <f>SUM(F433:L433)</f>
        <v>3</v>
      </c>
      <c r="F433" s="50"/>
      <c r="G433" s="50">
        <v>1</v>
      </c>
      <c r="H433" s="50">
        <v>2</v>
      </c>
      <c r="I433" s="1"/>
      <c r="J433" s="1"/>
      <c r="K433" s="1"/>
      <c r="L433" s="1"/>
    </row>
    <row r="434" spans="2:14" hidden="1" x14ac:dyDescent="0.15">
      <c r="B434" s="87" t="s">
        <v>551</v>
      </c>
      <c r="C434" s="87" t="s">
        <v>146</v>
      </c>
      <c r="D434" s="68" t="s">
        <v>253</v>
      </c>
      <c r="E434" s="16">
        <f t="shared" si="78"/>
        <v>0</v>
      </c>
      <c r="F434" s="50"/>
      <c r="G434" s="50"/>
      <c r="H434" s="50"/>
      <c r="I434" s="1"/>
      <c r="J434" s="1"/>
      <c r="K434" s="1"/>
      <c r="L434" s="1"/>
    </row>
    <row r="435" spans="2:14" hidden="1" x14ac:dyDescent="0.15">
      <c r="B435" s="123" t="s">
        <v>551</v>
      </c>
      <c r="C435" s="123" t="s">
        <v>244</v>
      </c>
      <c r="D435" s="68" t="s">
        <v>253</v>
      </c>
      <c r="E435" s="16">
        <f t="shared" si="78"/>
        <v>0</v>
      </c>
      <c r="F435" s="50"/>
      <c r="G435" s="50"/>
      <c r="H435" s="50"/>
      <c r="I435" s="1"/>
      <c r="J435" s="1"/>
      <c r="K435" s="1"/>
      <c r="L435" s="1"/>
    </row>
    <row r="436" spans="2:14" x14ac:dyDescent="0.15">
      <c r="B436" s="123" t="s">
        <v>551</v>
      </c>
      <c r="C436" s="123" t="s">
        <v>245</v>
      </c>
      <c r="D436" s="68" t="s">
        <v>253</v>
      </c>
      <c r="E436" s="16">
        <f t="shared" si="78"/>
        <v>1</v>
      </c>
      <c r="F436" s="50">
        <v>1</v>
      </c>
      <c r="G436" s="50"/>
      <c r="H436" s="50"/>
      <c r="I436" s="1"/>
      <c r="J436" s="1"/>
      <c r="K436" s="1"/>
      <c r="L436" s="1"/>
    </row>
    <row r="437" spans="2:14" hidden="1" x14ac:dyDescent="0.15">
      <c r="B437" s="120" t="s">
        <v>676</v>
      </c>
      <c r="C437" s="120" t="s">
        <v>242</v>
      </c>
      <c r="D437" s="68" t="s">
        <v>253</v>
      </c>
      <c r="E437" s="16">
        <f t="shared" si="78"/>
        <v>0</v>
      </c>
      <c r="F437" s="50"/>
      <c r="G437" s="50"/>
      <c r="H437" s="50"/>
      <c r="I437" s="1"/>
      <c r="J437" s="1"/>
      <c r="K437" s="1"/>
      <c r="L437" s="1"/>
    </row>
    <row r="438" spans="2:14" hidden="1" x14ac:dyDescent="0.15">
      <c r="B438" s="107" t="s">
        <v>329</v>
      </c>
      <c r="C438" s="100" t="s">
        <v>324</v>
      </c>
      <c r="D438" s="101" t="s">
        <v>253</v>
      </c>
      <c r="E438" s="16">
        <f t="shared" si="78"/>
        <v>0</v>
      </c>
      <c r="F438" s="50"/>
      <c r="G438" s="50"/>
      <c r="H438" s="50"/>
      <c r="I438" s="1"/>
      <c r="J438" s="1"/>
      <c r="K438" s="1"/>
      <c r="L438" s="1"/>
    </row>
    <row r="439" spans="2:14" x14ac:dyDescent="0.15">
      <c r="B439" s="87" t="s">
        <v>261</v>
      </c>
      <c r="C439" s="87"/>
      <c r="D439" s="68" t="s">
        <v>262</v>
      </c>
      <c r="E439" s="16">
        <f t="shared" si="78"/>
        <v>5</v>
      </c>
      <c r="F439" s="50">
        <v>1</v>
      </c>
      <c r="G439" s="50">
        <v>1</v>
      </c>
      <c r="H439" s="50">
        <v>3</v>
      </c>
      <c r="I439" s="125"/>
      <c r="J439" s="151" t="s">
        <v>709</v>
      </c>
      <c r="K439" s="152"/>
      <c r="L439" s="1"/>
    </row>
    <row r="440" spans="2:14" ht="14.25" customHeight="1" x14ac:dyDescent="0.15">
      <c r="B440" s="87" t="s">
        <v>263</v>
      </c>
      <c r="C440" s="87"/>
      <c r="D440" s="68" t="s">
        <v>30</v>
      </c>
      <c r="E440" s="16">
        <f t="shared" si="78"/>
        <v>1</v>
      </c>
      <c r="F440" s="50"/>
      <c r="G440" s="50"/>
      <c r="H440" s="1">
        <v>1</v>
      </c>
      <c r="I440" s="1"/>
      <c r="J440" s="1"/>
      <c r="K440" s="1"/>
      <c r="L440" s="1"/>
      <c r="N440" s="4" t="s">
        <v>490</v>
      </c>
    </row>
    <row r="441" spans="2:14" ht="12.75" hidden="1" customHeight="1" x14ac:dyDescent="0.15">
      <c r="B441" s="87" t="s">
        <v>264</v>
      </c>
      <c r="C441" s="87"/>
      <c r="D441" s="68" t="s">
        <v>30</v>
      </c>
      <c r="E441" s="16">
        <f t="shared" si="78"/>
        <v>0</v>
      </c>
      <c r="F441" s="50"/>
      <c r="G441" s="50"/>
      <c r="H441" s="1"/>
      <c r="I441" s="1"/>
      <c r="J441" s="1"/>
      <c r="K441" s="1"/>
      <c r="L441" s="1"/>
      <c r="N441" s="4" t="s">
        <v>491</v>
      </c>
    </row>
    <row r="442" spans="2:14" ht="12.75" hidden="1" customHeight="1" x14ac:dyDescent="0.15">
      <c r="B442" s="100" t="s">
        <v>655</v>
      </c>
      <c r="C442" s="100" t="s">
        <v>654</v>
      </c>
      <c r="D442" s="101" t="s">
        <v>253</v>
      </c>
      <c r="E442" s="16">
        <f t="shared" si="78"/>
        <v>0</v>
      </c>
      <c r="F442" s="50"/>
      <c r="G442" s="50"/>
      <c r="H442" s="1"/>
      <c r="I442" s="1"/>
      <c r="J442" s="1"/>
      <c r="K442" s="1"/>
      <c r="L442" s="1"/>
    </row>
    <row r="443" spans="2:14" hidden="1" x14ac:dyDescent="0.15">
      <c r="B443" s="87" t="s">
        <v>265</v>
      </c>
      <c r="C443" s="87" t="s">
        <v>275</v>
      </c>
      <c r="D443" s="68" t="s">
        <v>30</v>
      </c>
      <c r="E443" s="16">
        <f t="shared" si="78"/>
        <v>0</v>
      </c>
      <c r="F443" s="50"/>
      <c r="G443" s="50"/>
      <c r="H443" s="1"/>
      <c r="I443" s="1"/>
      <c r="J443" s="1"/>
      <c r="K443" s="1"/>
      <c r="L443" s="1"/>
    </row>
    <row r="444" spans="2:14" hidden="1" x14ac:dyDescent="0.15">
      <c r="B444" s="87" t="s">
        <v>278</v>
      </c>
      <c r="C444" s="87" t="s">
        <v>274</v>
      </c>
      <c r="D444" s="68" t="s">
        <v>30</v>
      </c>
      <c r="E444" s="16">
        <f t="shared" si="78"/>
        <v>0</v>
      </c>
      <c r="F444" s="50"/>
      <c r="G444" s="50"/>
      <c r="H444" s="1"/>
      <c r="I444" s="1"/>
      <c r="J444" s="1"/>
      <c r="K444" s="1"/>
      <c r="L444" s="1"/>
    </row>
    <row r="445" spans="2:14" x14ac:dyDescent="0.15">
      <c r="B445" s="87" t="s">
        <v>278</v>
      </c>
      <c r="C445" s="87" t="s">
        <v>275</v>
      </c>
      <c r="D445" s="68" t="s">
        <v>30</v>
      </c>
      <c r="E445" s="16">
        <f t="shared" si="78"/>
        <v>1</v>
      </c>
      <c r="F445" s="50"/>
      <c r="G445" s="50"/>
      <c r="H445" s="1">
        <v>1</v>
      </c>
      <c r="I445" s="1"/>
      <c r="J445" s="1"/>
      <c r="K445" s="1"/>
      <c r="L445" s="1"/>
    </row>
    <row r="446" spans="2:14" ht="13.5" hidden="1" customHeight="1" x14ac:dyDescent="0.15">
      <c r="B446" s="87" t="s">
        <v>278</v>
      </c>
      <c r="C446" s="87" t="s">
        <v>276</v>
      </c>
      <c r="D446" s="68" t="s">
        <v>30</v>
      </c>
      <c r="E446" s="16">
        <f t="shared" si="78"/>
        <v>0</v>
      </c>
      <c r="F446" s="50"/>
      <c r="G446" s="50"/>
      <c r="H446" s="1"/>
      <c r="I446" s="1"/>
      <c r="J446" s="1"/>
      <c r="K446" s="1"/>
      <c r="L446" s="1"/>
    </row>
    <row r="447" spans="2:14" ht="13.5" hidden="1" customHeight="1" x14ac:dyDescent="0.15">
      <c r="B447" s="87" t="s">
        <v>278</v>
      </c>
      <c r="C447" s="87" t="s">
        <v>277</v>
      </c>
      <c r="D447" s="68" t="s">
        <v>30</v>
      </c>
      <c r="E447" s="16">
        <f t="shared" si="78"/>
        <v>0</v>
      </c>
      <c r="F447" s="50"/>
      <c r="G447" s="50"/>
      <c r="H447" s="1"/>
      <c r="I447" s="1"/>
      <c r="J447" s="1"/>
      <c r="K447" s="1"/>
      <c r="L447" s="1"/>
    </row>
    <row r="448" spans="2:14" ht="13.5" hidden="1" customHeight="1" x14ac:dyDescent="0.15">
      <c r="B448" s="87" t="s">
        <v>278</v>
      </c>
      <c r="C448" s="87" t="s">
        <v>279</v>
      </c>
      <c r="D448" s="68" t="s">
        <v>30</v>
      </c>
      <c r="E448" s="16">
        <f t="shared" si="78"/>
        <v>0</v>
      </c>
      <c r="F448" s="50"/>
      <c r="G448" s="50"/>
      <c r="H448" s="1"/>
      <c r="I448" s="1"/>
      <c r="J448" s="1"/>
      <c r="K448" s="1"/>
      <c r="L448" s="1"/>
    </row>
    <row r="449" spans="2:14" x14ac:dyDescent="0.15">
      <c r="B449" s="87" t="s">
        <v>266</v>
      </c>
      <c r="C449" s="87"/>
      <c r="D449" s="68" t="s">
        <v>30</v>
      </c>
      <c r="E449" s="16">
        <f t="shared" si="78"/>
        <v>1</v>
      </c>
      <c r="F449" s="50"/>
      <c r="G449" s="50"/>
      <c r="H449" s="1">
        <v>1</v>
      </c>
      <c r="I449" s="1"/>
      <c r="J449" s="1"/>
      <c r="K449" s="1"/>
      <c r="L449" s="1"/>
      <c r="N449" s="4" t="s">
        <v>492</v>
      </c>
    </row>
    <row r="450" spans="2:14" hidden="1" x14ac:dyDescent="0.15">
      <c r="B450" s="87" t="s">
        <v>267</v>
      </c>
      <c r="C450" s="87"/>
      <c r="D450" s="68" t="s">
        <v>30</v>
      </c>
      <c r="E450" s="16">
        <f t="shared" si="78"/>
        <v>0</v>
      </c>
      <c r="F450" s="50"/>
      <c r="G450" s="1"/>
      <c r="H450" s="1"/>
      <c r="I450" s="1"/>
      <c r="J450" s="1"/>
      <c r="K450" s="1"/>
      <c r="L450" s="1"/>
      <c r="N450" s="4" t="s">
        <v>493</v>
      </c>
    </row>
    <row r="451" spans="2:14" hidden="1" x14ac:dyDescent="0.15">
      <c r="B451" s="87" t="s">
        <v>444</v>
      </c>
      <c r="C451" s="87"/>
      <c r="D451" s="68" t="s">
        <v>253</v>
      </c>
      <c r="E451" s="16">
        <f t="shared" si="78"/>
        <v>0</v>
      </c>
      <c r="F451" s="20"/>
      <c r="G451" s="20"/>
      <c r="H451" s="20"/>
      <c r="I451" s="20"/>
      <c r="J451" s="20"/>
      <c r="K451" s="20"/>
      <c r="L451" s="24">
        <f>+L450</f>
        <v>0</v>
      </c>
    </row>
    <row r="452" spans="2:14" hidden="1" x14ac:dyDescent="0.15">
      <c r="B452" s="87" t="s">
        <v>268</v>
      </c>
      <c r="C452" s="87" t="s">
        <v>269</v>
      </c>
      <c r="D452" s="68" t="s">
        <v>30</v>
      </c>
      <c r="E452" s="16">
        <f t="shared" si="78"/>
        <v>0</v>
      </c>
      <c r="F452" s="20"/>
      <c r="G452" s="20"/>
      <c r="H452" s="20"/>
      <c r="I452" s="20"/>
      <c r="J452" s="20"/>
      <c r="K452" s="20"/>
      <c r="L452" s="1"/>
    </row>
    <row r="453" spans="2:14" hidden="1" x14ac:dyDescent="0.15">
      <c r="B453" s="87" t="s">
        <v>268</v>
      </c>
      <c r="C453" s="87" t="s">
        <v>270</v>
      </c>
      <c r="D453" s="68" t="s">
        <v>30</v>
      </c>
      <c r="E453" s="16">
        <f t="shared" si="78"/>
        <v>0</v>
      </c>
      <c r="F453" s="20"/>
      <c r="G453" s="20"/>
      <c r="H453" s="20"/>
      <c r="I453" s="20"/>
      <c r="J453" s="20"/>
      <c r="K453" s="20"/>
      <c r="L453" s="24">
        <f>+L451*2+L457</f>
        <v>0</v>
      </c>
    </row>
    <row r="454" spans="2:14" hidden="1" x14ac:dyDescent="0.15">
      <c r="B454" s="87" t="s">
        <v>268</v>
      </c>
      <c r="C454" s="87" t="s">
        <v>271</v>
      </c>
      <c r="D454" s="68" t="s">
        <v>30</v>
      </c>
      <c r="E454" s="16">
        <f t="shared" si="78"/>
        <v>0</v>
      </c>
      <c r="F454" s="1"/>
      <c r="G454" s="1"/>
      <c r="H454" s="1"/>
      <c r="I454" s="1"/>
      <c r="J454" s="1"/>
      <c r="K454" s="1"/>
      <c r="L454" s="1"/>
    </row>
    <row r="455" spans="2:14" hidden="1" x14ac:dyDescent="0.15">
      <c r="B455" s="87" t="s">
        <v>268</v>
      </c>
      <c r="C455" s="87" t="s">
        <v>272</v>
      </c>
      <c r="D455" s="68" t="s">
        <v>30</v>
      </c>
      <c r="E455" s="16">
        <f t="shared" si="78"/>
        <v>0</v>
      </c>
      <c r="F455" s="1"/>
      <c r="G455" s="1"/>
      <c r="H455" s="1"/>
      <c r="I455" s="1"/>
      <c r="J455" s="1"/>
      <c r="K455" s="1"/>
      <c r="L455" s="1"/>
    </row>
    <row r="456" spans="2:14" hidden="1" x14ac:dyDescent="0.15">
      <c r="B456" s="87" t="s">
        <v>268</v>
      </c>
      <c r="C456" s="87" t="s">
        <v>273</v>
      </c>
      <c r="D456" s="68" t="s">
        <v>30</v>
      </c>
      <c r="E456" s="16">
        <f t="shared" si="78"/>
        <v>0</v>
      </c>
      <c r="F456" s="1"/>
      <c r="G456" s="1"/>
      <c r="H456" s="1"/>
      <c r="I456" s="1"/>
      <c r="J456" s="1"/>
      <c r="K456" s="1"/>
      <c r="L456" s="1"/>
    </row>
    <row r="457" spans="2:14" hidden="1" x14ac:dyDescent="0.15">
      <c r="B457" s="87" t="s">
        <v>288</v>
      </c>
      <c r="C457" s="87" t="s">
        <v>242</v>
      </c>
      <c r="D457" s="88" t="s">
        <v>253</v>
      </c>
      <c r="E457" s="16">
        <f t="shared" si="78"/>
        <v>0</v>
      </c>
      <c r="F457" s="1"/>
      <c r="G457" s="1"/>
      <c r="H457" s="1"/>
      <c r="I457" s="1"/>
      <c r="J457" s="1"/>
      <c r="K457" s="1"/>
      <c r="L457" s="1"/>
    </row>
    <row r="458" spans="2:14" hidden="1" x14ac:dyDescent="0.15">
      <c r="B458" s="87" t="s">
        <v>288</v>
      </c>
      <c r="C458" s="87" t="s">
        <v>244</v>
      </c>
      <c r="D458" s="88" t="s">
        <v>253</v>
      </c>
      <c r="E458" s="16">
        <f t="shared" si="78"/>
        <v>0</v>
      </c>
      <c r="F458" s="1"/>
      <c r="G458" s="1"/>
      <c r="H458" s="1"/>
      <c r="I458" s="1"/>
      <c r="J458" s="1"/>
      <c r="K458" s="1"/>
      <c r="L458" s="1"/>
    </row>
    <row r="459" spans="2:14" hidden="1" x14ac:dyDescent="0.15">
      <c r="B459" s="106" t="s">
        <v>325</v>
      </c>
      <c r="C459" s="100" t="s">
        <v>671</v>
      </c>
      <c r="D459" s="101" t="s">
        <v>253</v>
      </c>
      <c r="E459" s="16">
        <f t="shared" si="78"/>
        <v>0</v>
      </c>
      <c r="F459" s="1"/>
      <c r="G459" s="1"/>
      <c r="H459" s="1"/>
      <c r="I459" s="1"/>
      <c r="J459" s="1"/>
      <c r="K459" s="1"/>
      <c r="L459" s="1"/>
    </row>
    <row r="460" spans="2:14" hidden="1" x14ac:dyDescent="0.15">
      <c r="B460" s="106" t="s">
        <v>325</v>
      </c>
      <c r="C460" s="116" t="s">
        <v>672</v>
      </c>
      <c r="D460" s="117" t="s">
        <v>253</v>
      </c>
      <c r="E460" s="16">
        <f t="shared" si="78"/>
        <v>0</v>
      </c>
      <c r="F460" s="1"/>
      <c r="G460" s="1"/>
      <c r="H460" s="1"/>
      <c r="I460" s="1"/>
      <c r="J460" s="1"/>
      <c r="K460" s="1"/>
      <c r="L460" s="1"/>
    </row>
    <row r="461" spans="2:14" hidden="1" x14ac:dyDescent="0.15">
      <c r="B461" s="98" t="s">
        <v>556</v>
      </c>
      <c r="C461" s="98" t="s">
        <v>241</v>
      </c>
      <c r="D461" s="99" t="s">
        <v>253</v>
      </c>
      <c r="E461" s="16">
        <f t="shared" si="78"/>
        <v>0</v>
      </c>
      <c r="F461" s="1"/>
      <c r="G461" s="1"/>
      <c r="H461" s="1"/>
      <c r="I461" s="1"/>
      <c r="J461" s="1"/>
      <c r="K461" s="1"/>
      <c r="L461" s="1"/>
    </row>
    <row r="462" spans="2:14" hidden="1" x14ac:dyDescent="0.15">
      <c r="B462" s="100" t="s">
        <v>556</v>
      </c>
      <c r="C462" s="100" t="s">
        <v>242</v>
      </c>
      <c r="D462" s="101" t="s">
        <v>253</v>
      </c>
      <c r="E462" s="16">
        <f t="shared" si="78"/>
        <v>0</v>
      </c>
      <c r="F462" s="1"/>
      <c r="G462" s="1"/>
      <c r="H462" s="1"/>
      <c r="I462" s="1"/>
      <c r="J462" s="1"/>
      <c r="K462" s="1"/>
      <c r="L462" s="1"/>
    </row>
    <row r="463" spans="2:14" hidden="1" x14ac:dyDescent="0.15">
      <c r="B463" s="87" t="s">
        <v>556</v>
      </c>
      <c r="C463" s="87" t="s">
        <v>243</v>
      </c>
      <c r="D463" s="88" t="s">
        <v>253</v>
      </c>
      <c r="E463" s="16">
        <f t="shared" si="78"/>
        <v>0</v>
      </c>
      <c r="F463" s="1"/>
      <c r="G463" s="1"/>
      <c r="H463" s="1"/>
      <c r="I463" s="1"/>
      <c r="J463" s="1"/>
      <c r="K463" s="1"/>
      <c r="L463" s="1"/>
    </row>
    <row r="464" spans="2:14" x14ac:dyDescent="0.15">
      <c r="B464" s="12" t="s">
        <v>153</v>
      </c>
      <c r="C464" s="12"/>
      <c r="D464" s="13"/>
      <c r="E464" s="14"/>
      <c r="F464" s="14"/>
      <c r="G464" s="14"/>
      <c r="H464" s="14"/>
      <c r="I464" s="14"/>
      <c r="J464" s="14"/>
      <c r="K464" s="14"/>
      <c r="L464" s="14"/>
    </row>
    <row r="465" spans="2:12" hidden="1" x14ac:dyDescent="0.15">
      <c r="B465" s="87" t="s">
        <v>289</v>
      </c>
      <c r="C465" s="87" t="s">
        <v>186</v>
      </c>
      <c r="D465" s="88" t="s">
        <v>280</v>
      </c>
      <c r="E465" s="16">
        <f t="shared" ref="E465:E533" si="79">SUM(F465:L465)</f>
        <v>0</v>
      </c>
      <c r="F465" s="16">
        <f t="shared" ref="F465:L474" si="80">+F396</f>
        <v>0</v>
      </c>
      <c r="G465" s="16">
        <f t="shared" si="80"/>
        <v>0</v>
      </c>
      <c r="H465" s="16">
        <f t="shared" si="80"/>
        <v>0</v>
      </c>
      <c r="I465" s="16">
        <f t="shared" si="80"/>
        <v>0</v>
      </c>
      <c r="J465" s="16">
        <f t="shared" si="80"/>
        <v>0</v>
      </c>
      <c r="K465" s="16">
        <f t="shared" si="80"/>
        <v>0</v>
      </c>
      <c r="L465" s="16">
        <f t="shared" si="80"/>
        <v>0</v>
      </c>
    </row>
    <row r="466" spans="2:12" hidden="1" x14ac:dyDescent="0.15">
      <c r="B466" s="87" t="s">
        <v>289</v>
      </c>
      <c r="C466" s="87" t="s">
        <v>188</v>
      </c>
      <c r="D466" s="88" t="s">
        <v>280</v>
      </c>
      <c r="E466" s="16">
        <f t="shared" si="79"/>
        <v>0</v>
      </c>
      <c r="F466" s="16">
        <f t="shared" si="80"/>
        <v>0</v>
      </c>
      <c r="G466" s="16">
        <f t="shared" si="80"/>
        <v>0</v>
      </c>
      <c r="H466" s="16">
        <f t="shared" si="80"/>
        <v>0</v>
      </c>
      <c r="I466" s="16">
        <f t="shared" si="80"/>
        <v>0</v>
      </c>
      <c r="J466" s="16">
        <f t="shared" si="80"/>
        <v>0</v>
      </c>
      <c r="K466" s="16">
        <f t="shared" si="80"/>
        <v>0</v>
      </c>
      <c r="L466" s="16">
        <f t="shared" si="80"/>
        <v>0</v>
      </c>
    </row>
    <row r="467" spans="2:12" hidden="1" x14ac:dyDescent="0.15">
      <c r="B467" s="87" t="s">
        <v>289</v>
      </c>
      <c r="C467" s="87" t="s">
        <v>189</v>
      </c>
      <c r="D467" s="88" t="s">
        <v>280</v>
      </c>
      <c r="E467" s="16">
        <f t="shared" si="79"/>
        <v>0</v>
      </c>
      <c r="F467" s="16">
        <f t="shared" si="80"/>
        <v>0</v>
      </c>
      <c r="G467" s="16">
        <f t="shared" si="80"/>
        <v>0</v>
      </c>
      <c r="H467" s="16">
        <f t="shared" si="80"/>
        <v>0</v>
      </c>
      <c r="I467" s="16">
        <f t="shared" si="80"/>
        <v>0</v>
      </c>
      <c r="J467" s="16">
        <f t="shared" si="80"/>
        <v>0</v>
      </c>
      <c r="K467" s="16">
        <f t="shared" si="80"/>
        <v>0</v>
      </c>
      <c r="L467" s="16">
        <f t="shared" si="80"/>
        <v>0</v>
      </c>
    </row>
    <row r="468" spans="2:12" hidden="1" x14ac:dyDescent="0.15">
      <c r="B468" s="87" t="s">
        <v>289</v>
      </c>
      <c r="C468" s="87" t="s">
        <v>190</v>
      </c>
      <c r="D468" s="88" t="s">
        <v>280</v>
      </c>
      <c r="E468" s="16">
        <f t="shared" si="79"/>
        <v>0</v>
      </c>
      <c r="F468" s="16">
        <f t="shared" si="80"/>
        <v>0</v>
      </c>
      <c r="G468" s="16">
        <f t="shared" si="80"/>
        <v>0</v>
      </c>
      <c r="H468" s="16">
        <f t="shared" si="80"/>
        <v>0</v>
      </c>
      <c r="I468" s="16">
        <f t="shared" si="80"/>
        <v>0</v>
      </c>
      <c r="J468" s="16">
        <f t="shared" si="80"/>
        <v>0</v>
      </c>
      <c r="K468" s="16">
        <f t="shared" si="80"/>
        <v>0</v>
      </c>
      <c r="L468" s="16">
        <f t="shared" si="80"/>
        <v>0</v>
      </c>
    </row>
    <row r="469" spans="2:12" hidden="1" x14ac:dyDescent="0.15">
      <c r="B469" s="87" t="s">
        <v>289</v>
      </c>
      <c r="C469" s="87" t="s">
        <v>191</v>
      </c>
      <c r="D469" s="88" t="s">
        <v>280</v>
      </c>
      <c r="E469" s="16">
        <f t="shared" si="79"/>
        <v>0</v>
      </c>
      <c r="F469" s="16">
        <f t="shared" si="80"/>
        <v>0</v>
      </c>
      <c r="G469" s="16">
        <f t="shared" si="80"/>
        <v>0</v>
      </c>
      <c r="H469" s="16">
        <f t="shared" si="80"/>
        <v>0</v>
      </c>
      <c r="I469" s="16">
        <f t="shared" si="80"/>
        <v>0</v>
      </c>
      <c r="J469" s="16">
        <f t="shared" si="80"/>
        <v>0</v>
      </c>
      <c r="K469" s="16">
        <f t="shared" si="80"/>
        <v>0</v>
      </c>
      <c r="L469" s="16">
        <f t="shared" si="80"/>
        <v>0</v>
      </c>
    </row>
    <row r="470" spans="2:12" hidden="1" x14ac:dyDescent="0.15">
      <c r="B470" s="87" t="s">
        <v>289</v>
      </c>
      <c r="C470" s="87" t="s">
        <v>192</v>
      </c>
      <c r="D470" s="88" t="s">
        <v>280</v>
      </c>
      <c r="E470" s="16">
        <f t="shared" si="79"/>
        <v>0</v>
      </c>
      <c r="F470" s="16">
        <f t="shared" si="80"/>
        <v>0</v>
      </c>
      <c r="G470" s="16">
        <f t="shared" si="80"/>
        <v>0</v>
      </c>
      <c r="H470" s="16">
        <f t="shared" si="80"/>
        <v>0</v>
      </c>
      <c r="I470" s="16">
        <f t="shared" si="80"/>
        <v>0</v>
      </c>
      <c r="J470" s="16">
        <f t="shared" si="80"/>
        <v>0</v>
      </c>
      <c r="K470" s="16">
        <f t="shared" si="80"/>
        <v>0</v>
      </c>
      <c r="L470" s="16">
        <f t="shared" si="80"/>
        <v>0</v>
      </c>
    </row>
    <row r="471" spans="2:12" hidden="1" x14ac:dyDescent="0.15">
      <c r="B471" s="87" t="s">
        <v>289</v>
      </c>
      <c r="C471" s="87" t="s">
        <v>193</v>
      </c>
      <c r="D471" s="88" t="s">
        <v>280</v>
      </c>
      <c r="E471" s="16">
        <f t="shared" si="79"/>
        <v>0</v>
      </c>
      <c r="F471" s="16">
        <f t="shared" si="80"/>
        <v>0</v>
      </c>
      <c r="G471" s="16">
        <f t="shared" si="80"/>
        <v>0</v>
      </c>
      <c r="H471" s="16">
        <f t="shared" si="80"/>
        <v>0</v>
      </c>
      <c r="I471" s="16">
        <f t="shared" si="80"/>
        <v>0</v>
      </c>
      <c r="J471" s="16">
        <f t="shared" si="80"/>
        <v>0</v>
      </c>
      <c r="K471" s="16">
        <f t="shared" si="80"/>
        <v>0</v>
      </c>
      <c r="L471" s="16">
        <f t="shared" si="80"/>
        <v>0</v>
      </c>
    </row>
    <row r="472" spans="2:12" hidden="1" x14ac:dyDescent="0.15">
      <c r="B472" s="87" t="s">
        <v>289</v>
      </c>
      <c r="C472" s="87" t="s">
        <v>194</v>
      </c>
      <c r="D472" s="88" t="s">
        <v>280</v>
      </c>
      <c r="E472" s="16">
        <f t="shared" si="79"/>
        <v>0</v>
      </c>
      <c r="F472" s="16">
        <f t="shared" si="80"/>
        <v>0</v>
      </c>
      <c r="G472" s="16">
        <f t="shared" si="80"/>
        <v>0</v>
      </c>
      <c r="H472" s="16">
        <f t="shared" si="80"/>
        <v>0</v>
      </c>
      <c r="I472" s="16">
        <f t="shared" si="80"/>
        <v>0</v>
      </c>
      <c r="J472" s="16">
        <f t="shared" si="80"/>
        <v>0</v>
      </c>
      <c r="K472" s="16">
        <f t="shared" si="80"/>
        <v>0</v>
      </c>
      <c r="L472" s="16">
        <f t="shared" si="80"/>
        <v>0</v>
      </c>
    </row>
    <row r="473" spans="2:12" hidden="1" x14ac:dyDescent="0.15">
      <c r="B473" s="87" t="s">
        <v>289</v>
      </c>
      <c r="C473" s="87" t="s">
        <v>195</v>
      </c>
      <c r="D473" s="88" t="s">
        <v>280</v>
      </c>
      <c r="E473" s="16">
        <f t="shared" si="79"/>
        <v>0</v>
      </c>
      <c r="F473" s="16">
        <f t="shared" si="80"/>
        <v>0</v>
      </c>
      <c r="G473" s="16">
        <f t="shared" si="80"/>
        <v>0</v>
      </c>
      <c r="H473" s="16">
        <f t="shared" si="80"/>
        <v>0</v>
      </c>
      <c r="I473" s="16">
        <f t="shared" si="80"/>
        <v>0</v>
      </c>
      <c r="J473" s="16">
        <f t="shared" si="80"/>
        <v>0</v>
      </c>
      <c r="K473" s="16">
        <f t="shared" si="80"/>
        <v>0</v>
      </c>
      <c r="L473" s="16">
        <f t="shared" si="80"/>
        <v>0</v>
      </c>
    </row>
    <row r="474" spans="2:12" hidden="1" x14ac:dyDescent="0.15">
      <c r="B474" s="87" t="s">
        <v>289</v>
      </c>
      <c r="C474" s="87" t="s">
        <v>196</v>
      </c>
      <c r="D474" s="88" t="s">
        <v>280</v>
      </c>
      <c r="E474" s="16">
        <f t="shared" si="79"/>
        <v>0</v>
      </c>
      <c r="F474" s="16">
        <f t="shared" si="80"/>
        <v>0</v>
      </c>
      <c r="G474" s="16">
        <f t="shared" si="80"/>
        <v>0</v>
      </c>
      <c r="H474" s="16">
        <f t="shared" si="80"/>
        <v>0</v>
      </c>
      <c r="I474" s="16">
        <f t="shared" si="80"/>
        <v>0</v>
      </c>
      <c r="J474" s="16">
        <f t="shared" si="80"/>
        <v>0</v>
      </c>
      <c r="K474" s="16">
        <f t="shared" si="80"/>
        <v>0</v>
      </c>
      <c r="L474" s="16">
        <f t="shared" si="80"/>
        <v>0</v>
      </c>
    </row>
    <row r="475" spans="2:12" hidden="1" x14ac:dyDescent="0.15">
      <c r="B475" s="87" t="s">
        <v>293</v>
      </c>
      <c r="C475" s="87" t="s">
        <v>186</v>
      </c>
      <c r="D475" s="88" t="s">
        <v>280</v>
      </c>
      <c r="E475" s="16">
        <f t="shared" si="79"/>
        <v>0</v>
      </c>
      <c r="F475" s="16">
        <f t="shared" ref="F475:L484" si="81">+E416</f>
        <v>0</v>
      </c>
      <c r="G475" s="16">
        <f t="shared" si="81"/>
        <v>0</v>
      </c>
      <c r="H475" s="16">
        <f t="shared" si="81"/>
        <v>0</v>
      </c>
      <c r="I475" s="16">
        <f t="shared" si="81"/>
        <v>0</v>
      </c>
      <c r="J475" s="16">
        <f t="shared" si="81"/>
        <v>0</v>
      </c>
      <c r="K475" s="16">
        <f t="shared" si="81"/>
        <v>0</v>
      </c>
      <c r="L475" s="16">
        <f t="shared" si="81"/>
        <v>0</v>
      </c>
    </row>
    <row r="476" spans="2:12" hidden="1" x14ac:dyDescent="0.15">
      <c r="B476" s="87" t="s">
        <v>293</v>
      </c>
      <c r="C476" s="87" t="s">
        <v>188</v>
      </c>
      <c r="D476" s="88" t="s">
        <v>280</v>
      </c>
      <c r="E476" s="16">
        <f t="shared" si="79"/>
        <v>0</v>
      </c>
      <c r="F476" s="16">
        <f t="shared" si="81"/>
        <v>0</v>
      </c>
      <c r="G476" s="16">
        <f t="shared" si="81"/>
        <v>0</v>
      </c>
      <c r="H476" s="16">
        <f t="shared" si="81"/>
        <v>0</v>
      </c>
      <c r="I476" s="16">
        <f t="shared" si="81"/>
        <v>0</v>
      </c>
      <c r="J476" s="16">
        <f t="shared" si="81"/>
        <v>0</v>
      </c>
      <c r="K476" s="16">
        <f t="shared" si="81"/>
        <v>0</v>
      </c>
      <c r="L476" s="16">
        <f t="shared" si="81"/>
        <v>0</v>
      </c>
    </row>
    <row r="477" spans="2:12" hidden="1" x14ac:dyDescent="0.15">
      <c r="B477" s="87" t="s">
        <v>293</v>
      </c>
      <c r="C477" s="87" t="s">
        <v>189</v>
      </c>
      <c r="D477" s="88" t="s">
        <v>280</v>
      </c>
      <c r="E477" s="16">
        <f t="shared" si="79"/>
        <v>0</v>
      </c>
      <c r="F477" s="16">
        <f t="shared" si="81"/>
        <v>0</v>
      </c>
      <c r="G477" s="16">
        <f t="shared" si="81"/>
        <v>0</v>
      </c>
      <c r="H477" s="16">
        <f t="shared" si="81"/>
        <v>0</v>
      </c>
      <c r="I477" s="16">
        <f t="shared" si="81"/>
        <v>0</v>
      </c>
      <c r="J477" s="16">
        <f t="shared" si="81"/>
        <v>0</v>
      </c>
      <c r="K477" s="16">
        <f t="shared" si="81"/>
        <v>0</v>
      </c>
      <c r="L477" s="16">
        <f t="shared" si="81"/>
        <v>0</v>
      </c>
    </row>
    <row r="478" spans="2:12" hidden="1" x14ac:dyDescent="0.15">
      <c r="B478" s="87" t="s">
        <v>293</v>
      </c>
      <c r="C478" s="87" t="s">
        <v>190</v>
      </c>
      <c r="D478" s="88" t="s">
        <v>280</v>
      </c>
      <c r="E478" s="16">
        <f t="shared" si="79"/>
        <v>0</v>
      </c>
      <c r="F478" s="16">
        <f t="shared" si="81"/>
        <v>0</v>
      </c>
      <c r="G478" s="16">
        <f t="shared" si="81"/>
        <v>0</v>
      </c>
      <c r="H478" s="16">
        <f t="shared" si="81"/>
        <v>0</v>
      </c>
      <c r="I478" s="16">
        <f t="shared" si="81"/>
        <v>0</v>
      </c>
      <c r="J478" s="16">
        <f t="shared" si="81"/>
        <v>0</v>
      </c>
      <c r="K478" s="16">
        <f t="shared" si="81"/>
        <v>0</v>
      </c>
      <c r="L478" s="16">
        <f t="shared" si="81"/>
        <v>0</v>
      </c>
    </row>
    <row r="479" spans="2:12" hidden="1" x14ac:dyDescent="0.15">
      <c r="B479" s="87" t="s">
        <v>293</v>
      </c>
      <c r="C479" s="87" t="s">
        <v>191</v>
      </c>
      <c r="D479" s="88" t="s">
        <v>280</v>
      </c>
      <c r="E479" s="16">
        <f t="shared" si="79"/>
        <v>0</v>
      </c>
      <c r="F479" s="16">
        <f t="shared" si="81"/>
        <v>0</v>
      </c>
      <c r="G479" s="16">
        <f t="shared" si="81"/>
        <v>0</v>
      </c>
      <c r="H479" s="16">
        <f t="shared" si="81"/>
        <v>0</v>
      </c>
      <c r="I479" s="16">
        <f t="shared" si="81"/>
        <v>0</v>
      </c>
      <c r="J479" s="16">
        <f t="shared" si="81"/>
        <v>0</v>
      </c>
      <c r="K479" s="16">
        <f t="shared" si="81"/>
        <v>0</v>
      </c>
      <c r="L479" s="16">
        <f t="shared" si="81"/>
        <v>0</v>
      </c>
    </row>
    <row r="480" spans="2:12" hidden="1" x14ac:dyDescent="0.15">
      <c r="B480" s="87" t="s">
        <v>293</v>
      </c>
      <c r="C480" s="87" t="s">
        <v>192</v>
      </c>
      <c r="D480" s="88" t="s">
        <v>280</v>
      </c>
      <c r="E480" s="16">
        <f t="shared" si="79"/>
        <v>0</v>
      </c>
      <c r="F480" s="16">
        <f t="shared" si="81"/>
        <v>0</v>
      </c>
      <c r="G480" s="16">
        <f t="shared" si="81"/>
        <v>0</v>
      </c>
      <c r="H480" s="16">
        <f t="shared" si="81"/>
        <v>0</v>
      </c>
      <c r="I480" s="16">
        <f t="shared" si="81"/>
        <v>0</v>
      </c>
      <c r="J480" s="16">
        <f t="shared" si="81"/>
        <v>0</v>
      </c>
      <c r="K480" s="16">
        <f t="shared" si="81"/>
        <v>0</v>
      </c>
      <c r="L480" s="16">
        <f t="shared" si="81"/>
        <v>0</v>
      </c>
    </row>
    <row r="481" spans="2:12" hidden="1" x14ac:dyDescent="0.15">
      <c r="B481" s="87" t="s">
        <v>293</v>
      </c>
      <c r="C481" s="87" t="s">
        <v>193</v>
      </c>
      <c r="D481" s="88" t="s">
        <v>280</v>
      </c>
      <c r="E481" s="16">
        <f t="shared" si="79"/>
        <v>0</v>
      </c>
      <c r="F481" s="16">
        <f t="shared" si="81"/>
        <v>0</v>
      </c>
      <c r="G481" s="16">
        <f t="shared" si="81"/>
        <v>0</v>
      </c>
      <c r="H481" s="16">
        <f t="shared" si="81"/>
        <v>0</v>
      </c>
      <c r="I481" s="16">
        <f t="shared" si="81"/>
        <v>0</v>
      </c>
      <c r="J481" s="16">
        <f t="shared" si="81"/>
        <v>0</v>
      </c>
      <c r="K481" s="16">
        <f t="shared" si="81"/>
        <v>0</v>
      </c>
      <c r="L481" s="16">
        <f t="shared" si="81"/>
        <v>0</v>
      </c>
    </row>
    <row r="482" spans="2:12" hidden="1" x14ac:dyDescent="0.15">
      <c r="B482" s="87" t="s">
        <v>293</v>
      </c>
      <c r="C482" s="87" t="s">
        <v>194</v>
      </c>
      <c r="D482" s="88" t="s">
        <v>280</v>
      </c>
      <c r="E482" s="16">
        <f t="shared" si="79"/>
        <v>0</v>
      </c>
      <c r="F482" s="16">
        <f t="shared" si="81"/>
        <v>0</v>
      </c>
      <c r="G482" s="16">
        <f t="shared" si="81"/>
        <v>0</v>
      </c>
      <c r="H482" s="16">
        <f t="shared" si="81"/>
        <v>0</v>
      </c>
      <c r="I482" s="16">
        <f t="shared" si="81"/>
        <v>0</v>
      </c>
      <c r="J482" s="16">
        <f t="shared" si="81"/>
        <v>0</v>
      </c>
      <c r="K482" s="16">
        <f t="shared" si="81"/>
        <v>0</v>
      </c>
      <c r="L482" s="16">
        <f t="shared" si="81"/>
        <v>0</v>
      </c>
    </row>
    <row r="483" spans="2:12" hidden="1" x14ac:dyDescent="0.15">
      <c r="B483" s="87" t="s">
        <v>293</v>
      </c>
      <c r="C483" s="87" t="s">
        <v>195</v>
      </c>
      <c r="D483" s="88" t="s">
        <v>280</v>
      </c>
      <c r="E483" s="16">
        <f t="shared" si="79"/>
        <v>0</v>
      </c>
      <c r="F483" s="16">
        <f t="shared" si="81"/>
        <v>0</v>
      </c>
      <c r="G483" s="16">
        <f t="shared" si="81"/>
        <v>0</v>
      </c>
      <c r="H483" s="16">
        <f t="shared" si="81"/>
        <v>0</v>
      </c>
      <c r="I483" s="16">
        <f t="shared" si="81"/>
        <v>0</v>
      </c>
      <c r="J483" s="16">
        <f t="shared" si="81"/>
        <v>0</v>
      </c>
      <c r="K483" s="16">
        <f t="shared" si="81"/>
        <v>0</v>
      </c>
      <c r="L483" s="16">
        <f t="shared" si="81"/>
        <v>0</v>
      </c>
    </row>
    <row r="484" spans="2:12" hidden="1" x14ac:dyDescent="0.15">
      <c r="B484" s="87" t="s">
        <v>293</v>
      </c>
      <c r="C484" s="87" t="s">
        <v>196</v>
      </c>
      <c r="D484" s="88" t="s">
        <v>280</v>
      </c>
      <c r="E484" s="16">
        <f t="shared" si="79"/>
        <v>0</v>
      </c>
      <c r="F484" s="16">
        <f t="shared" si="81"/>
        <v>0</v>
      </c>
      <c r="G484" s="16">
        <f t="shared" si="81"/>
        <v>0</v>
      </c>
      <c r="H484" s="16">
        <f t="shared" si="81"/>
        <v>0</v>
      </c>
      <c r="I484" s="16">
        <f t="shared" si="81"/>
        <v>0</v>
      </c>
      <c r="J484" s="16">
        <f t="shared" si="81"/>
        <v>0</v>
      </c>
      <c r="K484" s="16">
        <f t="shared" si="81"/>
        <v>0</v>
      </c>
      <c r="L484" s="16">
        <f t="shared" si="81"/>
        <v>0</v>
      </c>
    </row>
    <row r="485" spans="2:12" hidden="1" x14ac:dyDescent="0.15">
      <c r="B485" s="87" t="s">
        <v>294</v>
      </c>
      <c r="C485" s="87" t="s">
        <v>186</v>
      </c>
      <c r="D485" s="88" t="s">
        <v>280</v>
      </c>
      <c r="E485" s="16">
        <f t="shared" si="79"/>
        <v>0</v>
      </c>
      <c r="F485" s="16">
        <f t="shared" ref="F485:L486" si="82">+F406</f>
        <v>0</v>
      </c>
      <c r="G485" s="16">
        <f t="shared" si="82"/>
        <v>0</v>
      </c>
      <c r="H485" s="16">
        <f t="shared" si="82"/>
        <v>0</v>
      </c>
      <c r="I485" s="16">
        <f t="shared" si="82"/>
        <v>0</v>
      </c>
      <c r="J485" s="16">
        <f t="shared" si="82"/>
        <v>0</v>
      </c>
      <c r="K485" s="16">
        <f t="shared" si="82"/>
        <v>0</v>
      </c>
      <c r="L485" s="16">
        <f t="shared" si="82"/>
        <v>0</v>
      </c>
    </row>
    <row r="486" spans="2:12" hidden="1" x14ac:dyDescent="0.15">
      <c r="B486" s="87" t="s">
        <v>294</v>
      </c>
      <c r="C486" s="87" t="s">
        <v>188</v>
      </c>
      <c r="D486" s="88" t="s">
        <v>280</v>
      </c>
      <c r="E486" s="16">
        <f t="shared" si="79"/>
        <v>0</v>
      </c>
      <c r="F486" s="16">
        <f t="shared" si="82"/>
        <v>0</v>
      </c>
      <c r="G486" s="16">
        <f t="shared" si="82"/>
        <v>0</v>
      </c>
      <c r="H486" s="16">
        <f t="shared" si="82"/>
        <v>0</v>
      </c>
      <c r="I486" s="16">
        <f t="shared" si="82"/>
        <v>0</v>
      </c>
      <c r="J486" s="16">
        <f t="shared" si="82"/>
        <v>0</v>
      </c>
      <c r="K486" s="16">
        <f t="shared" si="82"/>
        <v>0</v>
      </c>
      <c r="L486" s="16">
        <f t="shared" si="82"/>
        <v>0</v>
      </c>
    </row>
    <row r="487" spans="2:12" hidden="1" x14ac:dyDescent="0.15">
      <c r="B487" s="87" t="s">
        <v>294</v>
      </c>
      <c r="C487" s="87" t="s">
        <v>189</v>
      </c>
      <c r="D487" s="88" t="s">
        <v>280</v>
      </c>
      <c r="E487" s="16">
        <f t="shared" si="79"/>
        <v>0</v>
      </c>
      <c r="F487" s="16" t="s">
        <v>479</v>
      </c>
      <c r="G487" s="16">
        <f t="shared" ref="G487:L494" si="83">+G408</f>
        <v>0</v>
      </c>
      <c r="H487" s="16">
        <f t="shared" si="83"/>
        <v>0</v>
      </c>
      <c r="I487" s="16">
        <f t="shared" si="83"/>
        <v>0</v>
      </c>
      <c r="J487" s="16">
        <f t="shared" si="83"/>
        <v>0</v>
      </c>
      <c r="K487" s="16">
        <f t="shared" si="83"/>
        <v>0</v>
      </c>
      <c r="L487" s="16">
        <f t="shared" si="83"/>
        <v>0</v>
      </c>
    </row>
    <row r="488" spans="2:12" hidden="1" x14ac:dyDescent="0.15">
      <c r="B488" s="87" t="s">
        <v>294</v>
      </c>
      <c r="C488" s="87" t="s">
        <v>190</v>
      </c>
      <c r="D488" s="88" t="s">
        <v>280</v>
      </c>
      <c r="E488" s="16">
        <f t="shared" si="79"/>
        <v>0</v>
      </c>
      <c r="F488" s="16">
        <f t="shared" ref="F488:F494" si="84">+F409</f>
        <v>0</v>
      </c>
      <c r="G488" s="16">
        <f t="shared" si="83"/>
        <v>0</v>
      </c>
      <c r="H488" s="16">
        <f t="shared" si="83"/>
        <v>0</v>
      </c>
      <c r="I488" s="16">
        <f t="shared" si="83"/>
        <v>0</v>
      </c>
      <c r="J488" s="16">
        <f t="shared" si="83"/>
        <v>0</v>
      </c>
      <c r="K488" s="16">
        <f t="shared" si="83"/>
        <v>0</v>
      </c>
      <c r="L488" s="16">
        <f t="shared" si="83"/>
        <v>0</v>
      </c>
    </row>
    <row r="489" spans="2:12" hidden="1" x14ac:dyDescent="0.15">
      <c r="B489" s="87" t="s">
        <v>294</v>
      </c>
      <c r="C489" s="87" t="s">
        <v>191</v>
      </c>
      <c r="D489" s="88" t="s">
        <v>280</v>
      </c>
      <c r="E489" s="16">
        <f t="shared" si="79"/>
        <v>0</v>
      </c>
      <c r="F489" s="16">
        <f t="shared" si="84"/>
        <v>0</v>
      </c>
      <c r="G489" s="16">
        <f t="shared" si="83"/>
        <v>0</v>
      </c>
      <c r="H489" s="16">
        <f t="shared" si="83"/>
        <v>0</v>
      </c>
      <c r="I489" s="16">
        <f t="shared" si="83"/>
        <v>0</v>
      </c>
      <c r="J489" s="16">
        <f t="shared" si="83"/>
        <v>0</v>
      </c>
      <c r="K489" s="16">
        <f t="shared" si="83"/>
        <v>0</v>
      </c>
      <c r="L489" s="16">
        <f t="shared" si="83"/>
        <v>0</v>
      </c>
    </row>
    <row r="490" spans="2:12" hidden="1" x14ac:dyDescent="0.15">
      <c r="B490" s="87" t="s">
        <v>294</v>
      </c>
      <c r="C490" s="87" t="s">
        <v>192</v>
      </c>
      <c r="D490" s="88" t="s">
        <v>280</v>
      </c>
      <c r="E490" s="16">
        <f t="shared" si="79"/>
        <v>0</v>
      </c>
      <c r="F490" s="16">
        <f t="shared" si="84"/>
        <v>0</v>
      </c>
      <c r="G490" s="16">
        <f t="shared" si="83"/>
        <v>0</v>
      </c>
      <c r="H490" s="16">
        <f t="shared" si="83"/>
        <v>0</v>
      </c>
      <c r="I490" s="16">
        <f t="shared" si="83"/>
        <v>0</v>
      </c>
      <c r="J490" s="16">
        <f t="shared" si="83"/>
        <v>0</v>
      </c>
      <c r="K490" s="16">
        <f t="shared" si="83"/>
        <v>0</v>
      </c>
      <c r="L490" s="16">
        <f t="shared" si="83"/>
        <v>0</v>
      </c>
    </row>
    <row r="491" spans="2:12" hidden="1" x14ac:dyDescent="0.15">
      <c r="B491" s="87" t="s">
        <v>294</v>
      </c>
      <c r="C491" s="87" t="s">
        <v>193</v>
      </c>
      <c r="D491" s="88" t="s">
        <v>280</v>
      </c>
      <c r="E491" s="16">
        <f t="shared" si="79"/>
        <v>0</v>
      </c>
      <c r="F491" s="16">
        <f t="shared" si="84"/>
        <v>0</v>
      </c>
      <c r="G491" s="16">
        <f t="shared" si="83"/>
        <v>0</v>
      </c>
      <c r="H491" s="16">
        <f t="shared" si="83"/>
        <v>0</v>
      </c>
      <c r="I491" s="16">
        <f t="shared" si="83"/>
        <v>0</v>
      </c>
      <c r="J491" s="16">
        <f t="shared" si="83"/>
        <v>0</v>
      </c>
      <c r="K491" s="16">
        <f t="shared" si="83"/>
        <v>0</v>
      </c>
      <c r="L491" s="16">
        <f t="shared" si="83"/>
        <v>0</v>
      </c>
    </row>
    <row r="492" spans="2:12" hidden="1" x14ac:dyDescent="0.15">
      <c r="B492" s="87" t="s">
        <v>294</v>
      </c>
      <c r="C492" s="87" t="s">
        <v>194</v>
      </c>
      <c r="D492" s="88" t="s">
        <v>280</v>
      </c>
      <c r="E492" s="16">
        <f t="shared" si="79"/>
        <v>0</v>
      </c>
      <c r="F492" s="16">
        <f t="shared" si="84"/>
        <v>0</v>
      </c>
      <c r="G492" s="16">
        <f t="shared" si="83"/>
        <v>0</v>
      </c>
      <c r="H492" s="16">
        <f t="shared" si="83"/>
        <v>0</v>
      </c>
      <c r="I492" s="16">
        <f t="shared" si="83"/>
        <v>0</v>
      </c>
      <c r="J492" s="16">
        <f t="shared" si="83"/>
        <v>0</v>
      </c>
      <c r="K492" s="16">
        <f t="shared" si="83"/>
        <v>0</v>
      </c>
      <c r="L492" s="16">
        <f t="shared" si="83"/>
        <v>0</v>
      </c>
    </row>
    <row r="493" spans="2:12" hidden="1" x14ac:dyDescent="0.15">
      <c r="B493" s="87" t="s">
        <v>294</v>
      </c>
      <c r="C493" s="87" t="s">
        <v>195</v>
      </c>
      <c r="D493" s="88" t="s">
        <v>280</v>
      </c>
      <c r="E493" s="16">
        <f t="shared" si="79"/>
        <v>0</v>
      </c>
      <c r="F493" s="16">
        <f t="shared" si="84"/>
        <v>0</v>
      </c>
      <c r="G493" s="16">
        <f t="shared" si="83"/>
        <v>0</v>
      </c>
      <c r="H493" s="16">
        <f t="shared" si="83"/>
        <v>0</v>
      </c>
      <c r="I493" s="16">
        <f t="shared" si="83"/>
        <v>0</v>
      </c>
      <c r="J493" s="16">
        <f t="shared" si="83"/>
        <v>0</v>
      </c>
      <c r="K493" s="16">
        <f t="shared" si="83"/>
        <v>0</v>
      </c>
      <c r="L493" s="16">
        <f t="shared" si="83"/>
        <v>0</v>
      </c>
    </row>
    <row r="494" spans="2:12" hidden="1" x14ac:dyDescent="0.15">
      <c r="B494" s="87" t="s">
        <v>294</v>
      </c>
      <c r="C494" s="87" t="s">
        <v>196</v>
      </c>
      <c r="D494" s="88" t="s">
        <v>280</v>
      </c>
      <c r="E494" s="16">
        <f t="shared" si="79"/>
        <v>0</v>
      </c>
      <c r="F494" s="16">
        <f t="shared" si="84"/>
        <v>0</v>
      </c>
      <c r="G494" s="16">
        <f t="shared" si="83"/>
        <v>0</v>
      </c>
      <c r="H494" s="16">
        <f t="shared" si="83"/>
        <v>0</v>
      </c>
      <c r="I494" s="16">
        <f t="shared" si="83"/>
        <v>0</v>
      </c>
      <c r="J494" s="16">
        <f t="shared" si="83"/>
        <v>0</v>
      </c>
      <c r="K494" s="16">
        <f t="shared" si="83"/>
        <v>0</v>
      </c>
      <c r="L494" s="16">
        <f t="shared" si="83"/>
        <v>0</v>
      </c>
    </row>
    <row r="495" spans="2:12" hidden="1" x14ac:dyDescent="0.15">
      <c r="B495" s="87" t="s">
        <v>481</v>
      </c>
      <c r="C495" s="87" t="s">
        <v>192</v>
      </c>
      <c r="D495" s="88" t="s">
        <v>280</v>
      </c>
      <c r="E495" s="16">
        <f>SUM(F495:L495)</f>
        <v>0</v>
      </c>
      <c r="F495" s="16">
        <f t="shared" ref="F495:K495" si="85">F426</f>
        <v>0</v>
      </c>
      <c r="G495" s="16">
        <f t="shared" si="85"/>
        <v>0</v>
      </c>
      <c r="H495" s="16">
        <f t="shared" si="85"/>
        <v>0</v>
      </c>
      <c r="I495" s="16">
        <f t="shared" si="85"/>
        <v>0</v>
      </c>
      <c r="J495" s="16">
        <f t="shared" si="85"/>
        <v>0</v>
      </c>
      <c r="K495" s="16">
        <f t="shared" si="85"/>
        <v>0</v>
      </c>
      <c r="L495" s="16">
        <f>+L416</f>
        <v>0</v>
      </c>
    </row>
    <row r="496" spans="2:12" hidden="1" x14ac:dyDescent="0.15">
      <c r="B496" s="87" t="s">
        <v>295</v>
      </c>
      <c r="C496" s="87" t="s">
        <v>281</v>
      </c>
      <c r="D496" s="88" t="s">
        <v>280</v>
      </c>
      <c r="E496" s="16">
        <f t="shared" si="79"/>
        <v>0</v>
      </c>
      <c r="F496" s="1"/>
      <c r="G496" s="1"/>
      <c r="H496" s="1"/>
      <c r="I496" s="1"/>
      <c r="J496" s="1"/>
      <c r="K496" s="1"/>
      <c r="L496" s="1"/>
    </row>
    <row r="497" spans="2:12" hidden="1" x14ac:dyDescent="0.15">
      <c r="B497" s="87" t="s">
        <v>295</v>
      </c>
      <c r="C497" s="87" t="s">
        <v>282</v>
      </c>
      <c r="D497" s="88" t="s">
        <v>280</v>
      </c>
      <c r="E497" s="16">
        <f t="shared" si="79"/>
        <v>0</v>
      </c>
      <c r="F497" s="1"/>
      <c r="G497" s="1"/>
      <c r="H497" s="1"/>
      <c r="I497" s="1"/>
      <c r="J497" s="1"/>
      <c r="K497" s="1"/>
      <c r="L497" s="1"/>
    </row>
    <row r="498" spans="2:12" hidden="1" x14ac:dyDescent="0.15">
      <c r="B498" s="87" t="s">
        <v>295</v>
      </c>
      <c r="C498" s="87" t="s">
        <v>283</v>
      </c>
      <c r="D498" s="88" t="s">
        <v>280</v>
      </c>
      <c r="E498" s="16">
        <f t="shared" si="79"/>
        <v>0</v>
      </c>
      <c r="F498" s="1"/>
      <c r="G498" s="1"/>
      <c r="H498" s="1"/>
      <c r="I498" s="1"/>
      <c r="J498" s="1"/>
      <c r="K498" s="1"/>
      <c r="L498" s="1"/>
    </row>
    <row r="499" spans="2:12" hidden="1" x14ac:dyDescent="0.15">
      <c r="B499" s="87" t="s">
        <v>295</v>
      </c>
      <c r="C499" s="87" t="s">
        <v>284</v>
      </c>
      <c r="D499" s="88" t="s">
        <v>280</v>
      </c>
      <c r="E499" s="16">
        <f t="shared" si="79"/>
        <v>0</v>
      </c>
      <c r="F499" s="1"/>
      <c r="G499" s="1"/>
      <c r="H499" s="1"/>
      <c r="I499" s="1"/>
      <c r="J499" s="1"/>
      <c r="K499" s="1"/>
      <c r="L499" s="1"/>
    </row>
    <row r="500" spans="2:12" hidden="1" x14ac:dyDescent="0.15">
      <c r="B500" s="87" t="s">
        <v>296</v>
      </c>
      <c r="C500" s="87" t="s">
        <v>281</v>
      </c>
      <c r="D500" s="88" t="s">
        <v>280</v>
      </c>
      <c r="E500" s="16">
        <f t="shared" si="79"/>
        <v>0</v>
      </c>
      <c r="F500" s="1"/>
      <c r="G500" s="1"/>
      <c r="H500" s="1"/>
      <c r="I500" s="1"/>
      <c r="J500" s="1"/>
      <c r="K500" s="1"/>
      <c r="L500" s="1"/>
    </row>
    <row r="501" spans="2:12" hidden="1" x14ac:dyDescent="0.15">
      <c r="B501" s="87" t="s">
        <v>296</v>
      </c>
      <c r="C501" s="87" t="s">
        <v>282</v>
      </c>
      <c r="D501" s="88" t="s">
        <v>280</v>
      </c>
      <c r="E501" s="16">
        <f t="shared" si="79"/>
        <v>0</v>
      </c>
      <c r="F501" s="1"/>
      <c r="G501" s="1"/>
      <c r="H501" s="1"/>
      <c r="I501" s="1"/>
      <c r="J501" s="1"/>
      <c r="K501" s="1"/>
      <c r="L501" s="1"/>
    </row>
    <row r="502" spans="2:12" hidden="1" x14ac:dyDescent="0.15">
      <c r="B502" s="87" t="s">
        <v>296</v>
      </c>
      <c r="C502" s="87" t="s">
        <v>283</v>
      </c>
      <c r="D502" s="88" t="s">
        <v>280</v>
      </c>
      <c r="E502" s="16">
        <f t="shared" si="79"/>
        <v>0</v>
      </c>
      <c r="F502" s="1"/>
      <c r="G502" s="1"/>
      <c r="H502" s="1"/>
      <c r="I502" s="1"/>
      <c r="J502" s="1"/>
      <c r="K502" s="1"/>
      <c r="L502" s="1"/>
    </row>
    <row r="503" spans="2:12" hidden="1" x14ac:dyDescent="0.15">
      <c r="B503" s="87" t="s">
        <v>296</v>
      </c>
      <c r="C503" s="87" t="s">
        <v>284</v>
      </c>
      <c r="D503" s="88" t="s">
        <v>280</v>
      </c>
      <c r="E503" s="16">
        <f t="shared" si="79"/>
        <v>0</v>
      </c>
      <c r="F503" s="1"/>
      <c r="G503" s="1"/>
      <c r="H503" s="1"/>
      <c r="I503" s="1"/>
      <c r="J503" s="1"/>
      <c r="K503" s="1"/>
      <c r="L503" s="1"/>
    </row>
    <row r="504" spans="2:12" hidden="1" x14ac:dyDescent="0.15">
      <c r="B504" s="87" t="s">
        <v>297</v>
      </c>
      <c r="C504" s="87" t="s">
        <v>281</v>
      </c>
      <c r="D504" s="88" t="s">
        <v>280</v>
      </c>
      <c r="E504" s="16">
        <f t="shared" si="79"/>
        <v>0</v>
      </c>
      <c r="F504" s="1"/>
      <c r="G504" s="1"/>
      <c r="H504" s="1"/>
      <c r="I504" s="1"/>
      <c r="J504" s="1"/>
      <c r="K504" s="1"/>
      <c r="L504" s="1"/>
    </row>
    <row r="505" spans="2:12" hidden="1" x14ac:dyDescent="0.15">
      <c r="B505" s="87" t="s">
        <v>297</v>
      </c>
      <c r="C505" s="87" t="s">
        <v>282</v>
      </c>
      <c r="D505" s="88" t="s">
        <v>280</v>
      </c>
      <c r="E505" s="16">
        <f t="shared" si="79"/>
        <v>0</v>
      </c>
      <c r="F505" s="1"/>
      <c r="G505" s="1"/>
      <c r="H505" s="1"/>
      <c r="I505" s="1"/>
      <c r="J505" s="1"/>
      <c r="K505" s="1"/>
      <c r="L505" s="1"/>
    </row>
    <row r="506" spans="2:12" hidden="1" x14ac:dyDescent="0.15">
      <c r="B506" s="87" t="s">
        <v>297</v>
      </c>
      <c r="C506" s="87" t="s">
        <v>283</v>
      </c>
      <c r="D506" s="88" t="s">
        <v>280</v>
      </c>
      <c r="E506" s="16">
        <f t="shared" si="79"/>
        <v>0</v>
      </c>
      <c r="F506" s="1"/>
      <c r="G506" s="1"/>
      <c r="H506" s="1"/>
      <c r="I506" s="1"/>
      <c r="J506" s="1"/>
      <c r="K506" s="1"/>
      <c r="L506" s="1"/>
    </row>
    <row r="507" spans="2:12" hidden="1" x14ac:dyDescent="0.15">
      <c r="B507" s="87" t="s">
        <v>482</v>
      </c>
      <c r="C507" s="87" t="s">
        <v>283</v>
      </c>
      <c r="D507" s="88" t="s">
        <v>280</v>
      </c>
      <c r="E507" s="16">
        <f>SUM(F507:L507)</f>
        <v>0</v>
      </c>
      <c r="F507" s="1"/>
      <c r="G507" s="1"/>
      <c r="H507" s="1"/>
      <c r="I507" s="1"/>
      <c r="J507" s="1"/>
      <c r="K507" s="1"/>
      <c r="L507" s="1"/>
    </row>
    <row r="508" spans="2:12" x14ac:dyDescent="0.15">
      <c r="B508" s="136" t="s">
        <v>285</v>
      </c>
      <c r="C508" s="136" t="s">
        <v>241</v>
      </c>
      <c r="D508" s="88"/>
      <c r="E508" s="16">
        <f t="shared" ref="E508" si="86">SUM(F508:L508)</f>
        <v>1</v>
      </c>
      <c r="F508" s="16">
        <f t="shared" ref="F508:K508" si="87">+F427+F432</f>
        <v>0</v>
      </c>
      <c r="G508" s="16">
        <f t="shared" si="87"/>
        <v>0</v>
      </c>
      <c r="H508" s="16">
        <f t="shared" si="87"/>
        <v>1</v>
      </c>
      <c r="I508" s="16">
        <f t="shared" si="87"/>
        <v>0</v>
      </c>
      <c r="J508" s="16">
        <f t="shared" si="87"/>
        <v>0</v>
      </c>
      <c r="K508" s="16">
        <f t="shared" si="87"/>
        <v>0</v>
      </c>
      <c r="L508" s="16"/>
    </row>
    <row r="509" spans="2:12" x14ac:dyDescent="0.15">
      <c r="B509" s="87" t="s">
        <v>285</v>
      </c>
      <c r="C509" s="87" t="s">
        <v>145</v>
      </c>
      <c r="D509" s="88" t="s">
        <v>280</v>
      </c>
      <c r="E509" s="16">
        <f t="shared" si="79"/>
        <v>3</v>
      </c>
      <c r="F509" s="16">
        <f>+F428+F433+F437</f>
        <v>0</v>
      </c>
      <c r="G509" s="16">
        <f>+G428+G433</f>
        <v>1</v>
      </c>
      <c r="H509" s="16">
        <f>+H428+H433</f>
        <v>2</v>
      </c>
      <c r="I509" s="16">
        <f>+I428+I433</f>
        <v>0</v>
      </c>
      <c r="J509" s="16">
        <f>+J428+J433</f>
        <v>0</v>
      </c>
      <c r="K509" s="16">
        <f>+K428+K433</f>
        <v>0</v>
      </c>
      <c r="L509" s="16">
        <f>+L428</f>
        <v>0</v>
      </c>
    </row>
    <row r="510" spans="2:12" hidden="1" x14ac:dyDescent="0.15">
      <c r="B510" s="87" t="s">
        <v>285</v>
      </c>
      <c r="C510" s="87" t="s">
        <v>146</v>
      </c>
      <c r="D510" s="88" t="s">
        <v>280</v>
      </c>
      <c r="E510" s="16">
        <f t="shared" si="79"/>
        <v>0</v>
      </c>
      <c r="F510" s="16">
        <f>+F429+F434</f>
        <v>0</v>
      </c>
      <c r="G510" s="16">
        <f>+G429</f>
        <v>0</v>
      </c>
      <c r="H510" s="16">
        <f>+H429</f>
        <v>0</v>
      </c>
      <c r="I510" s="16">
        <f>+I429</f>
        <v>0</v>
      </c>
      <c r="J510" s="16">
        <f>+J429</f>
        <v>0</v>
      </c>
      <c r="K510" s="16">
        <f>+K429</f>
        <v>0</v>
      </c>
      <c r="L510" s="16">
        <f>+L429</f>
        <v>0</v>
      </c>
    </row>
    <row r="511" spans="2:12" hidden="1" x14ac:dyDescent="0.15">
      <c r="B511" s="87" t="s">
        <v>285</v>
      </c>
      <c r="C511" s="87" t="s">
        <v>147</v>
      </c>
      <c r="D511" s="88" t="s">
        <v>280</v>
      </c>
      <c r="E511" s="16">
        <f t="shared" si="79"/>
        <v>0</v>
      </c>
      <c r="F511" s="16">
        <f>+F430+F435</f>
        <v>0</v>
      </c>
      <c r="G511" s="16">
        <f t="shared" ref="G511:K512" si="88">+G430+G435</f>
        <v>0</v>
      </c>
      <c r="H511" s="16">
        <f t="shared" si="88"/>
        <v>0</v>
      </c>
      <c r="I511" s="16">
        <f t="shared" si="88"/>
        <v>0</v>
      </c>
      <c r="J511" s="16">
        <f t="shared" si="88"/>
        <v>0</v>
      </c>
      <c r="K511" s="16">
        <f t="shared" si="88"/>
        <v>0</v>
      </c>
      <c r="L511" s="16">
        <f>+L430</f>
        <v>0</v>
      </c>
    </row>
    <row r="512" spans="2:12" x14ac:dyDescent="0.15">
      <c r="B512" s="87" t="s">
        <v>285</v>
      </c>
      <c r="C512" s="87" t="s">
        <v>148</v>
      </c>
      <c r="D512" s="88" t="s">
        <v>280</v>
      </c>
      <c r="E512" s="16">
        <f t="shared" si="79"/>
        <v>1</v>
      </c>
      <c r="F512" s="16">
        <f>+F431+F436</f>
        <v>1</v>
      </c>
      <c r="G512" s="16">
        <f t="shared" si="88"/>
        <v>0</v>
      </c>
      <c r="H512" s="16">
        <f t="shared" si="88"/>
        <v>0</v>
      </c>
      <c r="I512" s="16">
        <f t="shared" si="88"/>
        <v>0</v>
      </c>
      <c r="J512" s="16">
        <f t="shared" si="88"/>
        <v>0</v>
      </c>
      <c r="K512" s="16">
        <f t="shared" si="88"/>
        <v>0</v>
      </c>
      <c r="L512" s="16">
        <f>+L431</f>
        <v>0</v>
      </c>
    </row>
    <row r="513" spans="2:12" hidden="1" x14ac:dyDescent="0.15">
      <c r="B513" s="100" t="s">
        <v>333</v>
      </c>
      <c r="C513" s="100" t="s">
        <v>324</v>
      </c>
      <c r="D513" s="101" t="s">
        <v>291</v>
      </c>
      <c r="E513" s="16">
        <f t="shared" si="79"/>
        <v>0</v>
      </c>
      <c r="F513" s="16">
        <f t="shared" ref="F513:K513" si="89">F438</f>
        <v>0</v>
      </c>
      <c r="G513" s="16">
        <f t="shared" si="89"/>
        <v>0</v>
      </c>
      <c r="H513" s="16">
        <f t="shared" si="89"/>
        <v>0</v>
      </c>
      <c r="I513" s="16">
        <f t="shared" si="89"/>
        <v>0</v>
      </c>
      <c r="J513" s="16">
        <f t="shared" si="89"/>
        <v>0</v>
      </c>
      <c r="K513" s="16">
        <f t="shared" si="89"/>
        <v>0</v>
      </c>
      <c r="L513" s="16"/>
    </row>
    <row r="514" spans="2:12" hidden="1" x14ac:dyDescent="0.15">
      <c r="B514" s="100" t="s">
        <v>238</v>
      </c>
      <c r="C514" s="100" t="s">
        <v>656</v>
      </c>
      <c r="D514" s="101" t="s">
        <v>156</v>
      </c>
      <c r="E514" s="16">
        <f t="shared" si="79"/>
        <v>0</v>
      </c>
      <c r="F514" s="16">
        <f t="shared" ref="F514:K514" si="90">F459*2</f>
        <v>0</v>
      </c>
      <c r="G514" s="16">
        <f t="shared" si="90"/>
        <v>0</v>
      </c>
      <c r="H514" s="16">
        <f t="shared" si="90"/>
        <v>0</v>
      </c>
      <c r="I514" s="16">
        <f t="shared" si="90"/>
        <v>0</v>
      </c>
      <c r="J514" s="16">
        <f t="shared" si="90"/>
        <v>0</v>
      </c>
      <c r="K514" s="16">
        <f t="shared" si="90"/>
        <v>0</v>
      </c>
      <c r="L514" s="16"/>
    </row>
    <row r="515" spans="2:12" x14ac:dyDescent="0.15">
      <c r="B515" s="87" t="s">
        <v>238</v>
      </c>
      <c r="C515" s="87" t="s">
        <v>415</v>
      </c>
      <c r="D515" s="88" t="s">
        <v>156</v>
      </c>
      <c r="E515" s="16">
        <f t="shared" si="79"/>
        <v>2</v>
      </c>
      <c r="F515" s="16">
        <f t="shared" ref="F515:L515" si="91">+F427*2</f>
        <v>0</v>
      </c>
      <c r="G515" s="16">
        <f t="shared" si="91"/>
        <v>0</v>
      </c>
      <c r="H515" s="16">
        <f t="shared" si="91"/>
        <v>2</v>
      </c>
      <c r="I515" s="16">
        <f t="shared" si="91"/>
        <v>0</v>
      </c>
      <c r="J515" s="16">
        <f t="shared" si="91"/>
        <v>0</v>
      </c>
      <c r="K515" s="16">
        <f t="shared" si="91"/>
        <v>0</v>
      </c>
      <c r="L515" s="16">
        <f t="shared" si="91"/>
        <v>0</v>
      </c>
    </row>
    <row r="516" spans="2:12" hidden="1" x14ac:dyDescent="0.15">
      <c r="B516" s="87" t="s">
        <v>238</v>
      </c>
      <c r="C516" s="87" t="s">
        <v>475</v>
      </c>
      <c r="D516" s="88" t="s">
        <v>156</v>
      </c>
      <c r="E516" s="16">
        <f t="shared" si="79"/>
        <v>0</v>
      </c>
      <c r="F516" s="16">
        <f t="shared" ref="F516:L516" si="92">+F428*2+F457</f>
        <v>0</v>
      </c>
      <c r="G516" s="16">
        <f t="shared" si="92"/>
        <v>0</v>
      </c>
      <c r="H516" s="16">
        <f t="shared" si="92"/>
        <v>0</v>
      </c>
      <c r="I516" s="16">
        <f t="shared" si="92"/>
        <v>0</v>
      </c>
      <c r="J516" s="16">
        <f t="shared" si="92"/>
        <v>0</v>
      </c>
      <c r="K516" s="16">
        <f t="shared" si="92"/>
        <v>0</v>
      </c>
      <c r="L516" s="16">
        <f t="shared" si="92"/>
        <v>0</v>
      </c>
    </row>
    <row r="517" spans="2:12" hidden="1" x14ac:dyDescent="0.15">
      <c r="B517" s="87" t="s">
        <v>238</v>
      </c>
      <c r="C517" s="87" t="s">
        <v>416</v>
      </c>
      <c r="D517" s="88" t="s">
        <v>156</v>
      </c>
      <c r="E517" s="16">
        <f t="shared" si="79"/>
        <v>0</v>
      </c>
      <c r="F517" s="16">
        <f t="shared" ref="F517:L519" si="93">+F429*2</f>
        <v>0</v>
      </c>
      <c r="G517" s="16">
        <f t="shared" si="93"/>
        <v>0</v>
      </c>
      <c r="H517" s="16">
        <f t="shared" si="93"/>
        <v>0</v>
      </c>
      <c r="I517" s="16">
        <f t="shared" si="93"/>
        <v>0</v>
      </c>
      <c r="J517" s="16">
        <f t="shared" si="93"/>
        <v>0</v>
      </c>
      <c r="K517" s="16">
        <f t="shared" si="93"/>
        <v>0</v>
      </c>
      <c r="L517" s="16">
        <f t="shared" si="93"/>
        <v>0</v>
      </c>
    </row>
    <row r="518" spans="2:12" hidden="1" x14ac:dyDescent="0.15">
      <c r="B518" s="87" t="s">
        <v>238</v>
      </c>
      <c r="C518" s="87" t="s">
        <v>417</v>
      </c>
      <c r="D518" s="88" t="s">
        <v>156</v>
      </c>
      <c r="E518" s="16">
        <f t="shared" si="79"/>
        <v>0</v>
      </c>
      <c r="F518" s="16">
        <f t="shared" si="93"/>
        <v>0</v>
      </c>
      <c r="G518" s="16">
        <f t="shared" si="93"/>
        <v>0</v>
      </c>
      <c r="H518" s="16">
        <f t="shared" si="93"/>
        <v>0</v>
      </c>
      <c r="I518" s="16">
        <f t="shared" si="93"/>
        <v>0</v>
      </c>
      <c r="J518" s="16">
        <f t="shared" si="93"/>
        <v>0</v>
      </c>
      <c r="K518" s="16">
        <f t="shared" si="93"/>
        <v>0</v>
      </c>
      <c r="L518" s="16">
        <f t="shared" si="93"/>
        <v>0</v>
      </c>
    </row>
    <row r="519" spans="2:12" hidden="1" x14ac:dyDescent="0.15">
      <c r="B519" s="87" t="s">
        <v>238</v>
      </c>
      <c r="C519" s="87" t="s">
        <v>418</v>
      </c>
      <c r="D519" s="88" t="s">
        <v>156</v>
      </c>
      <c r="E519" s="16">
        <f t="shared" si="79"/>
        <v>0</v>
      </c>
      <c r="F519" s="16">
        <f t="shared" si="93"/>
        <v>0</v>
      </c>
      <c r="G519" s="16">
        <f t="shared" si="93"/>
        <v>0</v>
      </c>
      <c r="H519" s="16">
        <f t="shared" si="93"/>
        <v>0</v>
      </c>
      <c r="I519" s="16">
        <f t="shared" si="93"/>
        <v>0</v>
      </c>
      <c r="J519" s="16">
        <f t="shared" si="93"/>
        <v>0</v>
      </c>
      <c r="K519" s="16">
        <f t="shared" si="93"/>
        <v>0</v>
      </c>
      <c r="L519" s="16">
        <f t="shared" si="93"/>
        <v>0</v>
      </c>
    </row>
    <row r="520" spans="2:12" hidden="1" x14ac:dyDescent="0.15">
      <c r="B520" s="98" t="s">
        <v>552</v>
      </c>
      <c r="C520" s="98" t="s">
        <v>241</v>
      </c>
      <c r="D520" s="99" t="s">
        <v>280</v>
      </c>
      <c r="E520" s="16">
        <f t="shared" si="79"/>
        <v>0</v>
      </c>
      <c r="F520" s="16">
        <f t="shared" ref="F520:K521" si="94">F461</f>
        <v>0</v>
      </c>
      <c r="G520" s="16">
        <f t="shared" si="94"/>
        <v>0</v>
      </c>
      <c r="H520" s="16">
        <f t="shared" si="94"/>
        <v>0</v>
      </c>
      <c r="I520" s="16">
        <f t="shared" si="94"/>
        <v>0</v>
      </c>
      <c r="J520" s="16">
        <f t="shared" si="94"/>
        <v>0</v>
      </c>
      <c r="K520" s="16">
        <f t="shared" si="94"/>
        <v>0</v>
      </c>
      <c r="L520" s="16"/>
    </row>
    <row r="521" spans="2:12" hidden="1" x14ac:dyDescent="0.15">
      <c r="B521" s="100" t="s">
        <v>552</v>
      </c>
      <c r="C521" s="100" t="s">
        <v>242</v>
      </c>
      <c r="D521" s="101" t="s">
        <v>280</v>
      </c>
      <c r="E521" s="16">
        <f t="shared" si="79"/>
        <v>0</v>
      </c>
      <c r="F521" s="16">
        <f t="shared" si="94"/>
        <v>0</v>
      </c>
      <c r="G521" s="16">
        <f t="shared" si="94"/>
        <v>0</v>
      </c>
      <c r="H521" s="16">
        <f t="shared" si="94"/>
        <v>0</v>
      </c>
      <c r="I521" s="16">
        <f t="shared" si="94"/>
        <v>0</v>
      </c>
      <c r="J521" s="16">
        <f t="shared" si="94"/>
        <v>0</v>
      </c>
      <c r="K521" s="16">
        <f t="shared" si="94"/>
        <v>0</v>
      </c>
      <c r="L521" s="16"/>
    </row>
    <row r="522" spans="2:12" hidden="1" x14ac:dyDescent="0.15">
      <c r="B522" s="87" t="s">
        <v>552</v>
      </c>
      <c r="C522" s="87" t="s">
        <v>146</v>
      </c>
      <c r="D522" s="88" t="s">
        <v>280</v>
      </c>
      <c r="E522" s="16">
        <f t="shared" si="79"/>
        <v>0</v>
      </c>
      <c r="F522" s="16">
        <f>F463</f>
        <v>0</v>
      </c>
      <c r="G522" s="16"/>
      <c r="H522" s="16"/>
      <c r="I522" s="16"/>
      <c r="J522" s="16"/>
      <c r="K522" s="16"/>
      <c r="L522" s="16"/>
    </row>
    <row r="523" spans="2:12" hidden="1" x14ac:dyDescent="0.15">
      <c r="B523" s="87" t="s">
        <v>552</v>
      </c>
      <c r="C523" s="87" t="s">
        <v>146</v>
      </c>
      <c r="D523" s="88" t="s">
        <v>247</v>
      </c>
      <c r="E523" s="16">
        <f t="shared" si="79"/>
        <v>0</v>
      </c>
      <c r="F523" s="16">
        <f>F434</f>
        <v>0</v>
      </c>
      <c r="G523" s="16"/>
      <c r="H523" s="16"/>
      <c r="I523" s="16"/>
      <c r="J523" s="16"/>
      <c r="K523" s="16"/>
      <c r="L523" s="16"/>
    </row>
    <row r="524" spans="2:12" hidden="1" x14ac:dyDescent="0.15">
      <c r="B524" s="116" t="s">
        <v>246</v>
      </c>
      <c r="C524" s="116" t="s">
        <v>324</v>
      </c>
      <c r="D524" s="117" t="s">
        <v>247</v>
      </c>
      <c r="E524" s="16">
        <f t="shared" si="79"/>
        <v>0</v>
      </c>
      <c r="F524" s="16">
        <f t="shared" ref="F524:H524" si="95">F460*2</f>
        <v>0</v>
      </c>
      <c r="G524" s="16">
        <f t="shared" si="95"/>
        <v>0</v>
      </c>
      <c r="H524" s="16">
        <f t="shared" si="95"/>
        <v>0</v>
      </c>
      <c r="I524" s="16">
        <f>I460*2</f>
        <v>0</v>
      </c>
      <c r="J524" s="16">
        <f t="shared" ref="J524:K524" si="96">J460*2</f>
        <v>0</v>
      </c>
      <c r="K524" s="16">
        <f t="shared" si="96"/>
        <v>0</v>
      </c>
      <c r="L524" s="16"/>
    </row>
    <row r="525" spans="2:12" hidden="1" x14ac:dyDescent="0.15">
      <c r="B525" s="87" t="s">
        <v>292</v>
      </c>
      <c r="C525" s="87" t="s">
        <v>242</v>
      </c>
      <c r="D525" s="88" t="s">
        <v>247</v>
      </c>
      <c r="E525" s="16">
        <f t="shared" si="79"/>
        <v>0</v>
      </c>
      <c r="F525" s="17">
        <f>F453</f>
        <v>0</v>
      </c>
      <c r="G525" s="16">
        <f t="shared" ref="G525:L525" si="97">+G457+G451*2</f>
        <v>0</v>
      </c>
      <c r="H525" s="16">
        <f t="shared" si="97"/>
        <v>0</v>
      </c>
      <c r="I525" s="16">
        <f t="shared" si="97"/>
        <v>0</v>
      </c>
      <c r="J525" s="16">
        <f t="shared" si="97"/>
        <v>0</v>
      </c>
      <c r="K525" s="16">
        <f t="shared" si="97"/>
        <v>0</v>
      </c>
      <c r="L525" s="16">
        <f t="shared" si="97"/>
        <v>0</v>
      </c>
    </row>
    <row r="526" spans="2:12" x14ac:dyDescent="0.15">
      <c r="B526" s="87" t="s">
        <v>298</v>
      </c>
      <c r="C526" s="87" t="s">
        <v>299</v>
      </c>
      <c r="D526" s="88" t="s">
        <v>280</v>
      </c>
      <c r="E526" s="16">
        <f t="shared" si="79"/>
        <v>1</v>
      </c>
      <c r="F526" s="16">
        <f>+F449</f>
        <v>0</v>
      </c>
      <c r="G526" s="16">
        <f>+G449+G450</f>
        <v>0</v>
      </c>
      <c r="H526" s="16">
        <f t="shared" ref="H526:L527" si="98">+H449</f>
        <v>1</v>
      </c>
      <c r="I526" s="16">
        <f t="shared" si="98"/>
        <v>0</v>
      </c>
      <c r="J526" s="16">
        <f t="shared" si="98"/>
        <v>0</v>
      </c>
      <c r="K526" s="16">
        <f t="shared" si="98"/>
        <v>0</v>
      </c>
      <c r="L526" s="16">
        <f t="shared" si="98"/>
        <v>0</v>
      </c>
    </row>
    <row r="527" spans="2:12" hidden="1" x14ac:dyDescent="0.15">
      <c r="B527" s="87" t="s">
        <v>298</v>
      </c>
      <c r="C527" s="87" t="s">
        <v>242</v>
      </c>
      <c r="D527" s="88" t="s">
        <v>280</v>
      </c>
      <c r="E527" s="16">
        <f t="shared" si="79"/>
        <v>0</v>
      </c>
      <c r="F527" s="16">
        <f>+F450</f>
        <v>0</v>
      </c>
      <c r="G527" s="16">
        <f>+G450</f>
        <v>0</v>
      </c>
      <c r="H527" s="16">
        <f t="shared" si="98"/>
        <v>0</v>
      </c>
      <c r="I527" s="16">
        <f t="shared" si="98"/>
        <v>0</v>
      </c>
      <c r="J527" s="16">
        <f t="shared" si="98"/>
        <v>0</v>
      </c>
      <c r="K527" s="16">
        <f t="shared" si="98"/>
        <v>0</v>
      </c>
      <c r="L527" s="16">
        <f t="shared" si="98"/>
        <v>0</v>
      </c>
    </row>
    <row r="528" spans="2:12" hidden="1" x14ac:dyDescent="0.15">
      <c r="B528" s="87" t="s">
        <v>300</v>
      </c>
      <c r="C528" s="87" t="s">
        <v>301</v>
      </c>
      <c r="D528" s="88" t="s">
        <v>280</v>
      </c>
      <c r="E528" s="16">
        <f t="shared" si="79"/>
        <v>0</v>
      </c>
      <c r="F528" s="16">
        <f t="shared" ref="F528:L533" si="99">+F443</f>
        <v>0</v>
      </c>
      <c r="G528" s="16">
        <f t="shared" si="99"/>
        <v>0</v>
      </c>
      <c r="H528" s="16">
        <f t="shared" si="99"/>
        <v>0</v>
      </c>
      <c r="I528" s="16">
        <f t="shared" si="99"/>
        <v>0</v>
      </c>
      <c r="J528" s="16">
        <f t="shared" si="99"/>
        <v>0</v>
      </c>
      <c r="K528" s="16">
        <f t="shared" si="99"/>
        <v>0</v>
      </c>
      <c r="L528" s="16">
        <f t="shared" si="99"/>
        <v>0</v>
      </c>
    </row>
    <row r="529" spans="2:12" hidden="1" x14ac:dyDescent="0.15">
      <c r="B529" s="87" t="s">
        <v>300</v>
      </c>
      <c r="C529" s="87" t="s">
        <v>302</v>
      </c>
      <c r="D529" s="88" t="s">
        <v>280</v>
      </c>
      <c r="E529" s="16">
        <f t="shared" si="79"/>
        <v>0</v>
      </c>
      <c r="F529" s="16">
        <f t="shared" si="99"/>
        <v>0</v>
      </c>
      <c r="G529" s="16">
        <f t="shared" si="99"/>
        <v>0</v>
      </c>
      <c r="H529" s="16">
        <f t="shared" si="99"/>
        <v>0</v>
      </c>
      <c r="I529" s="16">
        <f t="shared" si="99"/>
        <v>0</v>
      </c>
      <c r="J529" s="16">
        <f t="shared" si="99"/>
        <v>0</v>
      </c>
      <c r="K529" s="16">
        <f t="shared" si="99"/>
        <v>0</v>
      </c>
      <c r="L529" s="16">
        <f t="shared" si="99"/>
        <v>0</v>
      </c>
    </row>
    <row r="530" spans="2:12" x14ac:dyDescent="0.15">
      <c r="B530" s="87" t="s">
        <v>300</v>
      </c>
      <c r="C530" s="87" t="s">
        <v>303</v>
      </c>
      <c r="D530" s="88" t="s">
        <v>280</v>
      </c>
      <c r="E530" s="16">
        <f t="shared" si="79"/>
        <v>1</v>
      </c>
      <c r="F530" s="16">
        <f t="shared" si="99"/>
        <v>0</v>
      </c>
      <c r="G530" s="16">
        <f t="shared" si="99"/>
        <v>0</v>
      </c>
      <c r="H530" s="16">
        <f t="shared" si="99"/>
        <v>1</v>
      </c>
      <c r="I530" s="16">
        <f t="shared" si="99"/>
        <v>0</v>
      </c>
      <c r="J530" s="16">
        <f t="shared" si="99"/>
        <v>0</v>
      </c>
      <c r="K530" s="16">
        <f t="shared" si="99"/>
        <v>0</v>
      </c>
      <c r="L530" s="16">
        <f t="shared" si="99"/>
        <v>0</v>
      </c>
    </row>
    <row r="531" spans="2:12" hidden="1" x14ac:dyDescent="0.15">
      <c r="B531" s="87" t="s">
        <v>300</v>
      </c>
      <c r="C531" s="87" t="s">
        <v>304</v>
      </c>
      <c r="D531" s="88" t="s">
        <v>280</v>
      </c>
      <c r="E531" s="16">
        <f t="shared" si="79"/>
        <v>0</v>
      </c>
      <c r="F531" s="16">
        <f t="shared" si="99"/>
        <v>0</v>
      </c>
      <c r="G531" s="16">
        <f t="shared" si="99"/>
        <v>0</v>
      </c>
      <c r="H531" s="16">
        <f t="shared" si="99"/>
        <v>0</v>
      </c>
      <c r="I531" s="16">
        <f t="shared" si="99"/>
        <v>0</v>
      </c>
      <c r="J531" s="16">
        <f t="shared" si="99"/>
        <v>0</v>
      </c>
      <c r="K531" s="16">
        <f t="shared" si="99"/>
        <v>0</v>
      </c>
      <c r="L531" s="16">
        <f t="shared" si="99"/>
        <v>0</v>
      </c>
    </row>
    <row r="532" spans="2:12" hidden="1" x14ac:dyDescent="0.15">
      <c r="B532" s="87" t="s">
        <v>300</v>
      </c>
      <c r="C532" s="87" t="s">
        <v>305</v>
      </c>
      <c r="D532" s="88" t="s">
        <v>280</v>
      </c>
      <c r="E532" s="16">
        <f t="shared" si="79"/>
        <v>0</v>
      </c>
      <c r="F532" s="16">
        <f t="shared" si="99"/>
        <v>0</v>
      </c>
      <c r="G532" s="16">
        <f t="shared" si="99"/>
        <v>0</v>
      </c>
      <c r="H532" s="16">
        <f t="shared" si="99"/>
        <v>0</v>
      </c>
      <c r="I532" s="16">
        <f t="shared" si="99"/>
        <v>0</v>
      </c>
      <c r="J532" s="16">
        <f t="shared" si="99"/>
        <v>0</v>
      </c>
      <c r="K532" s="16">
        <f t="shared" si="99"/>
        <v>0</v>
      </c>
      <c r="L532" s="16">
        <f t="shared" si="99"/>
        <v>0</v>
      </c>
    </row>
    <row r="533" spans="2:12" hidden="1" x14ac:dyDescent="0.15">
      <c r="B533" s="87" t="s">
        <v>300</v>
      </c>
      <c r="C533" s="87" t="s">
        <v>306</v>
      </c>
      <c r="D533" s="88" t="s">
        <v>280</v>
      </c>
      <c r="E533" s="16">
        <f t="shared" si="79"/>
        <v>0</v>
      </c>
      <c r="F533" s="16">
        <f t="shared" si="99"/>
        <v>0</v>
      </c>
      <c r="G533" s="16">
        <f t="shared" si="99"/>
        <v>0</v>
      </c>
      <c r="H533" s="16">
        <f t="shared" si="99"/>
        <v>0</v>
      </c>
      <c r="I533" s="16">
        <f t="shared" si="99"/>
        <v>0</v>
      </c>
      <c r="J533" s="16">
        <f t="shared" si="99"/>
        <v>0</v>
      </c>
      <c r="K533" s="16">
        <f t="shared" si="99"/>
        <v>0</v>
      </c>
      <c r="L533" s="16">
        <f t="shared" si="99"/>
        <v>0</v>
      </c>
    </row>
    <row r="534" spans="2:12" hidden="1" x14ac:dyDescent="0.15">
      <c r="B534" s="87" t="s">
        <v>292</v>
      </c>
      <c r="C534" s="87" t="s">
        <v>244</v>
      </c>
      <c r="D534" s="88" t="s">
        <v>247</v>
      </c>
      <c r="E534" s="16">
        <f>SUM(F534:L534)</f>
        <v>0</v>
      </c>
      <c r="F534" s="16">
        <f>F458+F455*2</f>
        <v>0</v>
      </c>
      <c r="G534" s="16">
        <f t="shared" ref="G534:L534" si="100">+G471+G465*2</f>
        <v>0</v>
      </c>
      <c r="H534" s="16">
        <f t="shared" si="100"/>
        <v>0</v>
      </c>
      <c r="I534" s="16">
        <f t="shared" si="100"/>
        <v>0</v>
      </c>
      <c r="J534" s="16">
        <f t="shared" si="100"/>
        <v>0</v>
      </c>
      <c r="K534" s="16">
        <f t="shared" si="100"/>
        <v>0</v>
      </c>
      <c r="L534" s="16">
        <f t="shared" si="100"/>
        <v>0</v>
      </c>
    </row>
    <row r="535" spans="2:12" x14ac:dyDescent="0.15">
      <c r="B535" s="87" t="s">
        <v>307</v>
      </c>
      <c r="C535" s="87"/>
      <c r="D535" s="88" t="s">
        <v>280</v>
      </c>
      <c r="E535" s="16">
        <f>SUM(F535:L535)</f>
        <v>6</v>
      </c>
      <c r="F535" s="16">
        <f>+F439+F440+F441</f>
        <v>1</v>
      </c>
      <c r="G535" s="16">
        <f>+G439+G440+G441</f>
        <v>1</v>
      </c>
      <c r="H535" s="16">
        <f>+H439+H440+H441</f>
        <v>4</v>
      </c>
      <c r="I535" s="16">
        <f>+I439+I441</f>
        <v>0</v>
      </c>
      <c r="J535" s="16">
        <f>0</f>
        <v>0</v>
      </c>
      <c r="K535" s="16">
        <f>+K439+K440+K441</f>
        <v>0</v>
      </c>
      <c r="L535" s="16">
        <f>+L439+L440+L441</f>
        <v>0</v>
      </c>
    </row>
    <row r="536" spans="2:12" hidden="1" x14ac:dyDescent="0.15">
      <c r="B536" s="87" t="s">
        <v>501</v>
      </c>
      <c r="C536" s="87"/>
      <c r="D536" s="88" t="s">
        <v>280</v>
      </c>
      <c r="E536" s="16">
        <f>SUM(F536:L536)</f>
        <v>0</v>
      </c>
      <c r="F536" s="17"/>
      <c r="G536" s="17"/>
      <c r="H536" s="17"/>
      <c r="I536" s="17"/>
      <c r="J536" s="17"/>
      <c r="K536" s="17"/>
      <c r="L536" s="16"/>
    </row>
    <row r="537" spans="2:12" hidden="1" x14ac:dyDescent="0.15">
      <c r="B537" s="87" t="s">
        <v>502</v>
      </c>
      <c r="C537" s="87"/>
      <c r="D537" s="88" t="s">
        <v>280</v>
      </c>
      <c r="E537" s="16">
        <f>SUM(F537:L537)</f>
        <v>0</v>
      </c>
      <c r="F537" s="17"/>
      <c r="G537" s="17"/>
      <c r="H537" s="17"/>
      <c r="I537" s="17"/>
      <c r="J537" s="17"/>
      <c r="K537" s="17"/>
      <c r="L537" s="16"/>
    </row>
    <row r="538" spans="2:12" hidden="1" x14ac:dyDescent="0.15">
      <c r="B538" s="5" t="s">
        <v>453</v>
      </c>
      <c r="C538" s="5"/>
      <c r="D538" s="11"/>
      <c r="E538" s="7"/>
      <c r="F538" s="7"/>
      <c r="G538" s="7"/>
      <c r="H538" s="7"/>
      <c r="I538" s="7"/>
      <c r="J538" s="7"/>
      <c r="K538" s="7"/>
      <c r="L538" s="7"/>
    </row>
    <row r="539" spans="2:12" hidden="1" x14ac:dyDescent="0.15">
      <c r="B539" s="12" t="s">
        <v>20</v>
      </c>
      <c r="C539" s="12"/>
      <c r="D539" s="13"/>
      <c r="E539" s="14"/>
      <c r="F539" s="14"/>
      <c r="G539" s="14"/>
      <c r="H539" s="14"/>
      <c r="I539" s="14"/>
      <c r="J539" s="14"/>
      <c r="K539" s="14"/>
      <c r="L539" s="14"/>
    </row>
    <row r="540" spans="2:12" hidden="1" x14ac:dyDescent="0.15">
      <c r="B540" s="87" t="s">
        <v>255</v>
      </c>
      <c r="C540" s="87" t="s">
        <v>186</v>
      </c>
      <c r="D540" s="68" t="s">
        <v>30</v>
      </c>
      <c r="E540" s="16">
        <f t="shared" ref="E540:E556" si="101">SUM(F540:L540)</f>
        <v>0</v>
      </c>
      <c r="F540" s="1"/>
      <c r="G540" s="1"/>
      <c r="H540" s="1"/>
      <c r="I540" s="1"/>
      <c r="J540" s="1"/>
      <c r="K540" s="1"/>
      <c r="L540" s="1"/>
    </row>
    <row r="541" spans="2:12" hidden="1" x14ac:dyDescent="0.15">
      <c r="B541" s="87" t="s">
        <v>255</v>
      </c>
      <c r="C541" s="87" t="s">
        <v>188</v>
      </c>
      <c r="D541" s="68" t="s">
        <v>30</v>
      </c>
      <c r="E541" s="16">
        <f t="shared" si="101"/>
        <v>0</v>
      </c>
      <c r="F541" s="1"/>
      <c r="G541" s="1"/>
      <c r="H541" s="1"/>
      <c r="I541" s="1"/>
      <c r="J541" s="1"/>
      <c r="K541" s="1"/>
      <c r="L541" s="1"/>
    </row>
    <row r="542" spans="2:12" hidden="1" x14ac:dyDescent="0.15">
      <c r="B542" s="87" t="s">
        <v>255</v>
      </c>
      <c r="C542" s="87" t="s">
        <v>190</v>
      </c>
      <c r="D542" s="68" t="s">
        <v>30</v>
      </c>
      <c r="E542" s="16">
        <f t="shared" si="101"/>
        <v>0</v>
      </c>
      <c r="F542" s="1"/>
      <c r="G542" s="1"/>
      <c r="H542" s="1"/>
      <c r="I542" s="1"/>
      <c r="J542" s="1"/>
      <c r="K542" s="1"/>
      <c r="L542" s="1"/>
    </row>
    <row r="543" spans="2:12" hidden="1" x14ac:dyDescent="0.15">
      <c r="B543" s="87" t="s">
        <v>255</v>
      </c>
      <c r="C543" s="87" t="s">
        <v>193</v>
      </c>
      <c r="D543" s="68" t="s">
        <v>30</v>
      </c>
      <c r="E543" s="16">
        <f t="shared" si="101"/>
        <v>0</v>
      </c>
      <c r="F543" s="1"/>
      <c r="G543" s="1"/>
      <c r="H543" s="1"/>
      <c r="I543" s="1"/>
      <c r="J543" s="1"/>
      <c r="K543" s="1"/>
      <c r="L543" s="1"/>
    </row>
    <row r="544" spans="2:12" hidden="1" x14ac:dyDescent="0.15">
      <c r="B544" s="87" t="s">
        <v>256</v>
      </c>
      <c r="C544" s="87" t="s">
        <v>186</v>
      </c>
      <c r="D544" s="68" t="s">
        <v>30</v>
      </c>
      <c r="E544" s="16">
        <f t="shared" si="101"/>
        <v>0</v>
      </c>
      <c r="F544" s="1"/>
      <c r="G544" s="1"/>
      <c r="H544" s="1"/>
      <c r="I544" s="1"/>
      <c r="J544" s="1"/>
      <c r="K544" s="1"/>
      <c r="L544" s="1"/>
    </row>
    <row r="545" spans="2:12" hidden="1" x14ac:dyDescent="0.15">
      <c r="B545" s="87" t="s">
        <v>256</v>
      </c>
      <c r="C545" s="87" t="s">
        <v>188</v>
      </c>
      <c r="D545" s="68" t="s">
        <v>30</v>
      </c>
      <c r="E545" s="16">
        <f t="shared" si="101"/>
        <v>0</v>
      </c>
      <c r="F545" s="1"/>
      <c r="G545" s="1"/>
      <c r="H545" s="1"/>
      <c r="I545" s="1"/>
      <c r="J545" s="1"/>
      <c r="K545" s="1"/>
      <c r="L545" s="1"/>
    </row>
    <row r="546" spans="2:12" hidden="1" x14ac:dyDescent="0.15">
      <c r="B546" s="87" t="s">
        <v>256</v>
      </c>
      <c r="C546" s="87" t="s">
        <v>190</v>
      </c>
      <c r="D546" s="68" t="s">
        <v>30</v>
      </c>
      <c r="E546" s="16">
        <f t="shared" si="101"/>
        <v>0</v>
      </c>
      <c r="F546" s="1"/>
      <c r="G546" s="1"/>
      <c r="H546" s="1"/>
      <c r="I546" s="1"/>
      <c r="J546" s="1"/>
      <c r="K546" s="1"/>
      <c r="L546" s="1"/>
    </row>
    <row r="547" spans="2:12" hidden="1" x14ac:dyDescent="0.15">
      <c r="B547" s="87" t="s">
        <v>256</v>
      </c>
      <c r="C547" s="87" t="s">
        <v>193</v>
      </c>
      <c r="D547" s="68" t="s">
        <v>30</v>
      </c>
      <c r="E547" s="16">
        <f t="shared" si="101"/>
        <v>0</v>
      </c>
      <c r="F547" s="1"/>
      <c r="G547" s="1"/>
      <c r="H547" s="1"/>
      <c r="I547" s="1"/>
      <c r="J547" s="1"/>
      <c r="K547" s="1"/>
      <c r="L547" s="1"/>
    </row>
    <row r="548" spans="2:12" hidden="1" x14ac:dyDescent="0.15">
      <c r="B548" s="87" t="s">
        <v>257</v>
      </c>
      <c r="C548" s="87" t="s">
        <v>186</v>
      </c>
      <c r="D548" s="68" t="s">
        <v>30</v>
      </c>
      <c r="E548" s="16">
        <f t="shared" si="101"/>
        <v>0</v>
      </c>
      <c r="F548" s="1"/>
      <c r="G548" s="1"/>
      <c r="H548" s="1"/>
      <c r="I548" s="1"/>
      <c r="J548" s="1"/>
      <c r="K548" s="1"/>
      <c r="L548" s="1"/>
    </row>
    <row r="549" spans="2:12" hidden="1" x14ac:dyDescent="0.15">
      <c r="B549" s="87" t="s">
        <v>257</v>
      </c>
      <c r="C549" s="87" t="s">
        <v>188</v>
      </c>
      <c r="D549" s="68" t="s">
        <v>30</v>
      </c>
      <c r="E549" s="16">
        <f t="shared" si="101"/>
        <v>0</v>
      </c>
      <c r="F549" s="1"/>
      <c r="G549" s="1"/>
      <c r="H549" s="1"/>
      <c r="I549" s="1"/>
      <c r="J549" s="1"/>
      <c r="K549" s="1"/>
      <c r="L549" s="1"/>
    </row>
    <row r="550" spans="2:12" hidden="1" x14ac:dyDescent="0.15">
      <c r="B550" s="87" t="s">
        <v>257</v>
      </c>
      <c r="C550" s="87" t="s">
        <v>190</v>
      </c>
      <c r="D550" s="68" t="s">
        <v>30</v>
      </c>
      <c r="E550" s="16">
        <f t="shared" si="101"/>
        <v>0</v>
      </c>
      <c r="F550" s="1"/>
      <c r="G550" s="1"/>
      <c r="H550" s="1"/>
      <c r="I550" s="1"/>
      <c r="J550" s="1"/>
      <c r="K550" s="1"/>
      <c r="L550" s="1"/>
    </row>
    <row r="551" spans="2:12" hidden="1" x14ac:dyDescent="0.15">
      <c r="B551" s="87" t="s">
        <v>257</v>
      </c>
      <c r="C551" s="87" t="s">
        <v>193</v>
      </c>
      <c r="D551" s="68" t="s">
        <v>30</v>
      </c>
      <c r="E551" s="16">
        <f t="shared" si="101"/>
        <v>0</v>
      </c>
      <c r="F551" s="1"/>
      <c r="G551" s="1"/>
      <c r="H551" s="1"/>
      <c r="I551" s="1"/>
      <c r="J551" s="1"/>
      <c r="K551" s="1"/>
      <c r="L551" s="1"/>
    </row>
    <row r="552" spans="2:12" hidden="1" x14ac:dyDescent="0.15">
      <c r="B552" s="87" t="s">
        <v>657</v>
      </c>
      <c r="C552" s="87" t="s">
        <v>242</v>
      </c>
      <c r="D552" s="68" t="s">
        <v>253</v>
      </c>
      <c r="E552" s="16">
        <f t="shared" si="101"/>
        <v>0</v>
      </c>
      <c r="F552" s="1"/>
      <c r="G552" s="1"/>
      <c r="H552" s="1"/>
      <c r="I552" s="1"/>
      <c r="J552" s="1">
        <v>0</v>
      </c>
      <c r="K552" s="1"/>
      <c r="L552" s="1"/>
    </row>
    <row r="553" spans="2:12" hidden="1" x14ac:dyDescent="0.15">
      <c r="B553" s="87" t="s">
        <v>268</v>
      </c>
      <c r="C553" s="87" t="s">
        <v>270</v>
      </c>
      <c r="D553" s="68" t="s">
        <v>30</v>
      </c>
      <c r="E553" s="16">
        <f t="shared" si="101"/>
        <v>0</v>
      </c>
      <c r="F553" s="24">
        <f t="shared" ref="F553:L553" si="102">+F552*2+F556</f>
        <v>0</v>
      </c>
      <c r="G553" s="24">
        <f t="shared" si="102"/>
        <v>0</v>
      </c>
      <c r="H553" s="24">
        <f t="shared" si="102"/>
        <v>0</v>
      </c>
      <c r="I553" s="24">
        <f>+I552*2+I556+I555</f>
        <v>0</v>
      </c>
      <c r="J553" s="24">
        <f>+J552*2+J556+J555</f>
        <v>0</v>
      </c>
      <c r="K553" s="24">
        <f t="shared" si="102"/>
        <v>0</v>
      </c>
      <c r="L553" s="24">
        <f t="shared" si="102"/>
        <v>0</v>
      </c>
    </row>
    <row r="554" spans="2:12" ht="13.5" hidden="1" customHeight="1" x14ac:dyDescent="0.15">
      <c r="B554" s="87" t="s">
        <v>286</v>
      </c>
      <c r="C554" s="87" t="s">
        <v>468</v>
      </c>
      <c r="D554" s="88" t="s">
        <v>287</v>
      </c>
      <c r="E554" s="16">
        <f t="shared" si="101"/>
        <v>0</v>
      </c>
      <c r="F554" s="50"/>
      <c r="G554" s="1"/>
      <c r="H554" s="1"/>
      <c r="I554" s="1"/>
      <c r="J554" s="1">
        <v>0</v>
      </c>
      <c r="K554" s="1"/>
      <c r="L554" s="1"/>
    </row>
    <row r="555" spans="2:12" ht="13.5" hidden="1" customHeight="1" x14ac:dyDescent="0.15">
      <c r="B555" s="100" t="s">
        <v>658</v>
      </c>
      <c r="C555" s="100" t="s">
        <v>242</v>
      </c>
      <c r="D555" s="68" t="s">
        <v>253</v>
      </c>
      <c r="E555" s="16">
        <f t="shared" si="101"/>
        <v>0</v>
      </c>
      <c r="F555" s="50"/>
      <c r="G555" s="1"/>
      <c r="H555" s="1"/>
      <c r="I555" s="1"/>
      <c r="J555" s="1">
        <v>0</v>
      </c>
      <c r="K555" s="1"/>
      <c r="L555" s="1"/>
    </row>
    <row r="556" spans="2:12" hidden="1" x14ac:dyDescent="0.15">
      <c r="B556" s="87" t="s">
        <v>288</v>
      </c>
      <c r="C556" s="87" t="s">
        <v>242</v>
      </c>
      <c r="D556" s="88" t="s">
        <v>253</v>
      </c>
      <c r="E556" s="16">
        <f t="shared" si="101"/>
        <v>0</v>
      </c>
      <c r="F556" s="50"/>
      <c r="G556" s="1"/>
      <c r="H556" s="1"/>
      <c r="I556" s="1"/>
      <c r="J556" s="1"/>
      <c r="K556" s="1"/>
      <c r="L556" s="1"/>
    </row>
    <row r="557" spans="2:12" hidden="1" x14ac:dyDescent="0.15">
      <c r="B557" s="12" t="s">
        <v>153</v>
      </c>
      <c r="C557" s="12"/>
      <c r="D557" s="13"/>
      <c r="E557" s="14"/>
      <c r="F557" s="14"/>
      <c r="G557" s="14"/>
      <c r="H557" s="14"/>
      <c r="I557" s="14"/>
      <c r="J557" s="14"/>
      <c r="K557" s="14"/>
      <c r="L557" s="14"/>
    </row>
    <row r="558" spans="2:12" hidden="1" x14ac:dyDescent="0.15">
      <c r="B558" s="87" t="s">
        <v>289</v>
      </c>
      <c r="C558" s="87" t="s">
        <v>186</v>
      </c>
      <c r="D558" s="88" t="s">
        <v>280</v>
      </c>
      <c r="E558" s="16">
        <f t="shared" ref="E558:E575" si="103">SUM(F558:L558)</f>
        <v>0</v>
      </c>
      <c r="F558" s="16">
        <f t="shared" ref="F558:L561" si="104">+F540</f>
        <v>0</v>
      </c>
      <c r="G558" s="16">
        <f t="shared" si="104"/>
        <v>0</v>
      </c>
      <c r="H558" s="16">
        <f t="shared" si="104"/>
        <v>0</v>
      </c>
      <c r="I558" s="16">
        <f t="shared" si="104"/>
        <v>0</v>
      </c>
      <c r="J558" s="16">
        <f t="shared" si="104"/>
        <v>0</v>
      </c>
      <c r="K558" s="16">
        <f t="shared" si="104"/>
        <v>0</v>
      </c>
      <c r="L558" s="16">
        <f t="shared" si="104"/>
        <v>0</v>
      </c>
    </row>
    <row r="559" spans="2:12" hidden="1" x14ac:dyDescent="0.15">
      <c r="B559" s="87" t="s">
        <v>289</v>
      </c>
      <c r="C559" s="87" t="s">
        <v>188</v>
      </c>
      <c r="D559" s="88" t="s">
        <v>280</v>
      </c>
      <c r="E559" s="16">
        <f t="shared" si="103"/>
        <v>0</v>
      </c>
      <c r="F559" s="16">
        <f t="shared" si="104"/>
        <v>0</v>
      </c>
      <c r="G559" s="16">
        <f t="shared" si="104"/>
        <v>0</v>
      </c>
      <c r="H559" s="16">
        <f t="shared" si="104"/>
        <v>0</v>
      </c>
      <c r="I559" s="16">
        <f t="shared" si="104"/>
        <v>0</v>
      </c>
      <c r="J559" s="16">
        <f t="shared" si="104"/>
        <v>0</v>
      </c>
      <c r="K559" s="16">
        <f t="shared" si="104"/>
        <v>0</v>
      </c>
      <c r="L559" s="16">
        <f t="shared" si="104"/>
        <v>0</v>
      </c>
    </row>
    <row r="560" spans="2:12" hidden="1" x14ac:dyDescent="0.15">
      <c r="B560" s="87" t="s">
        <v>289</v>
      </c>
      <c r="C560" s="87" t="s">
        <v>190</v>
      </c>
      <c r="D560" s="88" t="s">
        <v>280</v>
      </c>
      <c r="E560" s="16">
        <f t="shared" si="103"/>
        <v>0</v>
      </c>
      <c r="F560" s="16">
        <f t="shared" si="104"/>
        <v>0</v>
      </c>
      <c r="G560" s="16">
        <f t="shared" si="104"/>
        <v>0</v>
      </c>
      <c r="H560" s="16">
        <f t="shared" si="104"/>
        <v>0</v>
      </c>
      <c r="I560" s="16">
        <f t="shared" si="104"/>
        <v>0</v>
      </c>
      <c r="J560" s="16">
        <f t="shared" si="104"/>
        <v>0</v>
      </c>
      <c r="K560" s="16">
        <f t="shared" si="104"/>
        <v>0</v>
      </c>
      <c r="L560" s="16">
        <f t="shared" si="104"/>
        <v>0</v>
      </c>
    </row>
    <row r="561" spans="2:12" hidden="1" x14ac:dyDescent="0.15">
      <c r="B561" s="87" t="s">
        <v>289</v>
      </c>
      <c r="C561" s="87" t="s">
        <v>193</v>
      </c>
      <c r="D561" s="88" t="s">
        <v>280</v>
      </c>
      <c r="E561" s="16">
        <f t="shared" si="103"/>
        <v>0</v>
      </c>
      <c r="F561" s="16">
        <f t="shared" si="104"/>
        <v>0</v>
      </c>
      <c r="G561" s="16">
        <f t="shared" si="104"/>
        <v>0</v>
      </c>
      <c r="H561" s="16">
        <f t="shared" si="104"/>
        <v>0</v>
      </c>
      <c r="I561" s="16">
        <f t="shared" si="104"/>
        <v>0</v>
      </c>
      <c r="J561" s="16">
        <f t="shared" si="104"/>
        <v>0</v>
      </c>
      <c r="K561" s="16">
        <f t="shared" si="104"/>
        <v>0</v>
      </c>
      <c r="L561" s="16">
        <f t="shared" si="104"/>
        <v>0</v>
      </c>
    </row>
    <row r="562" spans="2:12" hidden="1" x14ac:dyDescent="0.15">
      <c r="B562" s="87" t="s">
        <v>293</v>
      </c>
      <c r="C562" s="87" t="s">
        <v>186</v>
      </c>
      <c r="D562" s="88" t="s">
        <v>280</v>
      </c>
      <c r="E562" s="16">
        <f t="shared" si="103"/>
        <v>0</v>
      </c>
      <c r="F562" s="16">
        <f t="shared" ref="F562:L565" si="105">+E548</f>
        <v>0</v>
      </c>
      <c r="G562" s="16">
        <f t="shared" si="105"/>
        <v>0</v>
      </c>
      <c r="H562" s="16">
        <f t="shared" si="105"/>
        <v>0</v>
      </c>
      <c r="I562" s="16">
        <f t="shared" si="105"/>
        <v>0</v>
      </c>
      <c r="J562" s="16">
        <f t="shared" si="105"/>
        <v>0</v>
      </c>
      <c r="K562" s="16">
        <f t="shared" si="105"/>
        <v>0</v>
      </c>
      <c r="L562" s="16">
        <f t="shared" si="105"/>
        <v>0</v>
      </c>
    </row>
    <row r="563" spans="2:12" hidden="1" x14ac:dyDescent="0.15">
      <c r="B563" s="87" t="s">
        <v>293</v>
      </c>
      <c r="C563" s="87" t="s">
        <v>188</v>
      </c>
      <c r="D563" s="88" t="s">
        <v>280</v>
      </c>
      <c r="E563" s="16">
        <f t="shared" si="103"/>
        <v>0</v>
      </c>
      <c r="F563" s="16">
        <f t="shared" si="105"/>
        <v>0</v>
      </c>
      <c r="G563" s="16">
        <f t="shared" si="105"/>
        <v>0</v>
      </c>
      <c r="H563" s="16">
        <f t="shared" si="105"/>
        <v>0</v>
      </c>
      <c r="I563" s="16">
        <f t="shared" si="105"/>
        <v>0</v>
      </c>
      <c r="J563" s="16">
        <f t="shared" si="105"/>
        <v>0</v>
      </c>
      <c r="K563" s="16">
        <f t="shared" si="105"/>
        <v>0</v>
      </c>
      <c r="L563" s="16">
        <f t="shared" si="105"/>
        <v>0</v>
      </c>
    </row>
    <row r="564" spans="2:12" hidden="1" x14ac:dyDescent="0.15">
      <c r="B564" s="87" t="s">
        <v>293</v>
      </c>
      <c r="C564" s="87" t="s">
        <v>190</v>
      </c>
      <c r="D564" s="88" t="s">
        <v>280</v>
      </c>
      <c r="E564" s="16">
        <f t="shared" si="103"/>
        <v>0</v>
      </c>
      <c r="F564" s="16">
        <f t="shared" si="105"/>
        <v>0</v>
      </c>
      <c r="G564" s="16">
        <f t="shared" si="105"/>
        <v>0</v>
      </c>
      <c r="H564" s="16">
        <f t="shared" si="105"/>
        <v>0</v>
      </c>
      <c r="I564" s="16">
        <f t="shared" si="105"/>
        <v>0</v>
      </c>
      <c r="J564" s="16">
        <f t="shared" si="105"/>
        <v>0</v>
      </c>
      <c r="K564" s="16">
        <f t="shared" si="105"/>
        <v>0</v>
      </c>
      <c r="L564" s="16">
        <f t="shared" si="105"/>
        <v>0</v>
      </c>
    </row>
    <row r="565" spans="2:12" hidden="1" x14ac:dyDescent="0.15">
      <c r="B565" s="87" t="s">
        <v>293</v>
      </c>
      <c r="C565" s="87" t="s">
        <v>193</v>
      </c>
      <c r="D565" s="88" t="s">
        <v>280</v>
      </c>
      <c r="E565" s="16">
        <f t="shared" si="103"/>
        <v>0</v>
      </c>
      <c r="F565" s="16">
        <f t="shared" si="105"/>
        <v>0</v>
      </c>
      <c r="G565" s="16">
        <f t="shared" si="105"/>
        <v>0</v>
      </c>
      <c r="H565" s="16">
        <f t="shared" si="105"/>
        <v>0</v>
      </c>
      <c r="I565" s="16">
        <f t="shared" si="105"/>
        <v>0</v>
      </c>
      <c r="J565" s="16">
        <f t="shared" si="105"/>
        <v>0</v>
      </c>
      <c r="K565" s="16">
        <f t="shared" si="105"/>
        <v>0</v>
      </c>
      <c r="L565" s="16">
        <f t="shared" si="105"/>
        <v>0</v>
      </c>
    </row>
    <row r="566" spans="2:12" hidden="1" x14ac:dyDescent="0.15">
      <c r="B566" s="87" t="s">
        <v>294</v>
      </c>
      <c r="C566" s="87" t="s">
        <v>186</v>
      </c>
      <c r="D566" s="88" t="s">
        <v>280</v>
      </c>
      <c r="E566" s="16">
        <f t="shared" si="103"/>
        <v>0</v>
      </c>
      <c r="F566" s="16">
        <f t="shared" ref="F566:L569" si="106">+F544</f>
        <v>0</v>
      </c>
      <c r="G566" s="16">
        <f t="shared" si="106"/>
        <v>0</v>
      </c>
      <c r="H566" s="16">
        <f t="shared" si="106"/>
        <v>0</v>
      </c>
      <c r="I566" s="16">
        <f t="shared" si="106"/>
        <v>0</v>
      </c>
      <c r="J566" s="16">
        <f t="shared" si="106"/>
        <v>0</v>
      </c>
      <c r="K566" s="16">
        <f t="shared" si="106"/>
        <v>0</v>
      </c>
      <c r="L566" s="16">
        <f t="shared" si="106"/>
        <v>0</v>
      </c>
    </row>
    <row r="567" spans="2:12" hidden="1" x14ac:dyDescent="0.15">
      <c r="B567" s="87" t="s">
        <v>294</v>
      </c>
      <c r="C567" s="87" t="s">
        <v>188</v>
      </c>
      <c r="D567" s="88" t="s">
        <v>280</v>
      </c>
      <c r="E567" s="16">
        <f t="shared" si="103"/>
        <v>0</v>
      </c>
      <c r="F567" s="16">
        <f t="shared" si="106"/>
        <v>0</v>
      </c>
      <c r="G567" s="16">
        <f t="shared" si="106"/>
        <v>0</v>
      </c>
      <c r="H567" s="16">
        <f t="shared" si="106"/>
        <v>0</v>
      </c>
      <c r="I567" s="16">
        <f t="shared" si="106"/>
        <v>0</v>
      </c>
      <c r="J567" s="16">
        <f t="shared" si="106"/>
        <v>0</v>
      </c>
      <c r="K567" s="16">
        <f t="shared" si="106"/>
        <v>0</v>
      </c>
      <c r="L567" s="16">
        <f t="shared" si="106"/>
        <v>0</v>
      </c>
    </row>
    <row r="568" spans="2:12" hidden="1" x14ac:dyDescent="0.15">
      <c r="B568" s="87" t="s">
        <v>294</v>
      </c>
      <c r="C568" s="87" t="s">
        <v>190</v>
      </c>
      <c r="D568" s="88" t="s">
        <v>280</v>
      </c>
      <c r="E568" s="16">
        <f t="shared" si="103"/>
        <v>0</v>
      </c>
      <c r="F568" s="16">
        <f t="shared" si="106"/>
        <v>0</v>
      </c>
      <c r="G568" s="16">
        <f t="shared" si="106"/>
        <v>0</v>
      </c>
      <c r="H568" s="16">
        <f t="shared" si="106"/>
        <v>0</v>
      </c>
      <c r="I568" s="16">
        <f t="shared" si="106"/>
        <v>0</v>
      </c>
      <c r="J568" s="16">
        <f t="shared" si="106"/>
        <v>0</v>
      </c>
      <c r="K568" s="16">
        <f t="shared" si="106"/>
        <v>0</v>
      </c>
      <c r="L568" s="16">
        <f t="shared" si="106"/>
        <v>0</v>
      </c>
    </row>
    <row r="569" spans="2:12" hidden="1" x14ac:dyDescent="0.15">
      <c r="B569" s="87" t="s">
        <v>294</v>
      </c>
      <c r="C569" s="87" t="s">
        <v>193</v>
      </c>
      <c r="D569" s="88" t="s">
        <v>280</v>
      </c>
      <c r="E569" s="16">
        <f t="shared" si="103"/>
        <v>0</v>
      </c>
      <c r="F569" s="16">
        <f t="shared" si="106"/>
        <v>0</v>
      </c>
      <c r="G569" s="16">
        <f t="shared" si="106"/>
        <v>0</v>
      </c>
      <c r="H569" s="16">
        <f t="shared" si="106"/>
        <v>0</v>
      </c>
      <c r="I569" s="16">
        <f t="shared" si="106"/>
        <v>0</v>
      </c>
      <c r="J569" s="16">
        <f t="shared" si="106"/>
        <v>0</v>
      </c>
      <c r="K569" s="16">
        <f t="shared" si="106"/>
        <v>0</v>
      </c>
      <c r="L569" s="16">
        <f t="shared" si="106"/>
        <v>0</v>
      </c>
    </row>
    <row r="570" spans="2:12" hidden="1" x14ac:dyDescent="0.15">
      <c r="B570" s="87" t="s">
        <v>290</v>
      </c>
      <c r="C570" s="87" t="s">
        <v>286</v>
      </c>
      <c r="D570" s="88" t="s">
        <v>280</v>
      </c>
      <c r="E570" s="16">
        <f t="shared" si="103"/>
        <v>0</v>
      </c>
      <c r="F570" s="16">
        <f t="shared" ref="F570:L570" si="107">+F554</f>
        <v>0</v>
      </c>
      <c r="G570" s="16">
        <f t="shared" si="107"/>
        <v>0</v>
      </c>
      <c r="H570" s="16">
        <f t="shared" si="107"/>
        <v>0</v>
      </c>
      <c r="I570" s="16">
        <f t="shared" si="107"/>
        <v>0</v>
      </c>
      <c r="J570" s="16">
        <f t="shared" si="107"/>
        <v>0</v>
      </c>
      <c r="K570" s="16">
        <f t="shared" si="107"/>
        <v>0</v>
      </c>
      <c r="L570" s="16">
        <f t="shared" si="107"/>
        <v>0</v>
      </c>
    </row>
    <row r="571" spans="2:12" hidden="1" x14ac:dyDescent="0.15">
      <c r="B571" s="87" t="s">
        <v>238</v>
      </c>
      <c r="C571" s="87" t="s">
        <v>454</v>
      </c>
      <c r="D571" s="88" t="s">
        <v>156</v>
      </c>
      <c r="E571" s="16">
        <f t="shared" si="103"/>
        <v>0</v>
      </c>
      <c r="F571" s="16">
        <f>+F556</f>
        <v>0</v>
      </c>
      <c r="G571" s="16">
        <f t="shared" ref="G571:L571" si="108">+G556</f>
        <v>0</v>
      </c>
      <c r="H571" s="16">
        <f t="shared" si="108"/>
        <v>0</v>
      </c>
      <c r="I571" s="16">
        <f t="shared" si="108"/>
        <v>0</v>
      </c>
      <c r="J571" s="16">
        <f t="shared" si="108"/>
        <v>0</v>
      </c>
      <c r="K571" s="16">
        <f t="shared" si="108"/>
        <v>0</v>
      </c>
      <c r="L571" s="16">
        <f t="shared" si="108"/>
        <v>0</v>
      </c>
    </row>
    <row r="572" spans="2:12" hidden="1" x14ac:dyDescent="0.15">
      <c r="B572" s="87" t="s">
        <v>292</v>
      </c>
      <c r="C572" s="87" t="s">
        <v>242</v>
      </c>
      <c r="D572" s="88" t="s">
        <v>247</v>
      </c>
      <c r="E572" s="16">
        <f t="shared" si="103"/>
        <v>0</v>
      </c>
      <c r="F572" s="16">
        <f t="shared" ref="F572:K573" si="109">F553</f>
        <v>0</v>
      </c>
      <c r="G572" s="16">
        <f t="shared" si="109"/>
        <v>0</v>
      </c>
      <c r="H572" s="16">
        <f t="shared" si="109"/>
        <v>0</v>
      </c>
      <c r="I572" s="16">
        <f t="shared" si="109"/>
        <v>0</v>
      </c>
      <c r="J572" s="16">
        <f t="shared" si="109"/>
        <v>0</v>
      </c>
      <c r="K572" s="16">
        <f t="shared" si="109"/>
        <v>0</v>
      </c>
      <c r="L572" s="16">
        <f>+L556+L552*2</f>
        <v>0</v>
      </c>
    </row>
    <row r="573" spans="2:12" hidden="1" x14ac:dyDescent="0.15">
      <c r="B573" s="100" t="s">
        <v>237</v>
      </c>
      <c r="C573" s="100" t="s">
        <v>145</v>
      </c>
      <c r="D573" s="101" t="s">
        <v>156</v>
      </c>
      <c r="E573" s="16">
        <f t="shared" si="103"/>
        <v>0</v>
      </c>
      <c r="F573" s="16">
        <f t="shared" si="109"/>
        <v>0</v>
      </c>
      <c r="G573" s="16">
        <f t="shared" si="109"/>
        <v>0</v>
      </c>
      <c r="H573" s="16">
        <f t="shared" si="109"/>
        <v>0</v>
      </c>
      <c r="I573" s="16">
        <f t="shared" si="109"/>
        <v>0</v>
      </c>
      <c r="J573" s="16">
        <f t="shared" si="109"/>
        <v>0</v>
      </c>
      <c r="K573" s="16">
        <f t="shared" si="109"/>
        <v>0</v>
      </c>
      <c r="L573" s="16"/>
    </row>
    <row r="574" spans="2:12" hidden="1" x14ac:dyDescent="0.15">
      <c r="B574" s="87" t="s">
        <v>456</v>
      </c>
      <c r="C574" s="87" t="s">
        <v>286</v>
      </c>
      <c r="D574" s="88" t="s">
        <v>280</v>
      </c>
      <c r="E574" s="16">
        <f t="shared" si="103"/>
        <v>0</v>
      </c>
      <c r="F574" s="46"/>
      <c r="G574" s="46"/>
      <c r="H574" s="17"/>
      <c r="I574" s="17"/>
      <c r="J574" s="17">
        <v>0</v>
      </c>
      <c r="K574" s="17"/>
      <c r="L574" s="17"/>
    </row>
    <row r="575" spans="2:12" hidden="1" x14ac:dyDescent="0.15">
      <c r="B575" s="87" t="s">
        <v>456</v>
      </c>
      <c r="C575" s="87" t="s">
        <v>457</v>
      </c>
      <c r="D575" s="88" t="s">
        <v>280</v>
      </c>
      <c r="E575" s="16">
        <f t="shared" si="103"/>
        <v>0</v>
      </c>
      <c r="F575" s="46"/>
      <c r="G575" s="46"/>
      <c r="H575" s="17"/>
      <c r="I575" s="17"/>
      <c r="J575" s="17"/>
      <c r="K575" s="17"/>
      <c r="L575" s="17"/>
    </row>
    <row r="576" spans="2:12" x14ac:dyDescent="0.15">
      <c r="B576" s="5" t="s">
        <v>309</v>
      </c>
      <c r="C576" s="5"/>
      <c r="D576" s="11"/>
      <c r="E576" s="7"/>
      <c r="F576" s="48"/>
      <c r="G576" s="48"/>
      <c r="H576" s="7"/>
      <c r="I576" s="7"/>
      <c r="J576" s="7"/>
      <c r="K576" s="7"/>
      <c r="L576" s="7"/>
    </row>
    <row r="577" spans="2:12" x14ac:dyDescent="0.15">
      <c r="B577" s="12" t="s">
        <v>20</v>
      </c>
      <c r="C577" s="12"/>
      <c r="D577" s="13"/>
      <c r="E577" s="14"/>
      <c r="F577" s="49"/>
      <c r="G577" s="49"/>
      <c r="H577" s="14"/>
      <c r="I577" s="14"/>
      <c r="J577" s="14"/>
      <c r="K577" s="14"/>
      <c r="L577" s="14"/>
    </row>
    <row r="578" spans="2:12" hidden="1" x14ac:dyDescent="0.15">
      <c r="B578" s="87" t="s">
        <v>278</v>
      </c>
      <c r="C578" s="87" t="s">
        <v>310</v>
      </c>
      <c r="D578" s="88" t="s">
        <v>253</v>
      </c>
      <c r="E578" s="16">
        <f t="shared" ref="E578:E663" si="110">SUM(F578:L578)</f>
        <v>0</v>
      </c>
      <c r="F578" s="50"/>
      <c r="G578" s="50"/>
      <c r="H578" s="1"/>
      <c r="I578" s="1"/>
      <c r="J578" s="1"/>
      <c r="K578" s="1"/>
      <c r="L578" s="1"/>
    </row>
    <row r="579" spans="2:12" hidden="1" x14ac:dyDescent="0.15">
      <c r="B579" s="87" t="s">
        <v>278</v>
      </c>
      <c r="C579" s="87" t="s">
        <v>274</v>
      </c>
      <c r="D579" s="88" t="s">
        <v>253</v>
      </c>
      <c r="E579" s="16">
        <f t="shared" si="110"/>
        <v>0</v>
      </c>
      <c r="F579" s="50"/>
      <c r="G579" s="50"/>
      <c r="H579" s="1"/>
      <c r="I579" s="1"/>
      <c r="J579" s="1"/>
      <c r="K579" s="1"/>
      <c r="L579" s="1"/>
    </row>
    <row r="580" spans="2:12" hidden="1" x14ac:dyDescent="0.15">
      <c r="B580" s="87" t="s">
        <v>278</v>
      </c>
      <c r="C580" s="87" t="s">
        <v>466</v>
      </c>
      <c r="D580" s="88" t="s">
        <v>253</v>
      </c>
      <c r="E580" s="16">
        <f>SUM(F580:L580)</f>
        <v>0</v>
      </c>
      <c r="F580" s="50"/>
      <c r="G580" s="50"/>
      <c r="H580" s="1"/>
      <c r="I580" s="1"/>
      <c r="J580" s="1"/>
      <c r="K580" s="1"/>
      <c r="L580" s="1"/>
    </row>
    <row r="581" spans="2:12" x14ac:dyDescent="0.15">
      <c r="B581" s="87" t="s">
        <v>278</v>
      </c>
      <c r="C581" s="87" t="s">
        <v>311</v>
      </c>
      <c r="D581" s="88" t="s">
        <v>253</v>
      </c>
      <c r="E581" s="16">
        <f t="shared" si="110"/>
        <v>19</v>
      </c>
      <c r="F581" s="50"/>
      <c r="G581" s="50">
        <v>6</v>
      </c>
      <c r="H581" s="1">
        <v>13</v>
      </c>
      <c r="I581" s="1"/>
      <c r="J581" s="1"/>
      <c r="K581" s="1"/>
      <c r="L581" s="1"/>
    </row>
    <row r="582" spans="2:12" hidden="1" x14ac:dyDescent="0.15">
      <c r="B582" s="87" t="s">
        <v>278</v>
      </c>
      <c r="C582" s="87" t="s">
        <v>275</v>
      </c>
      <c r="D582" s="88" t="s">
        <v>253</v>
      </c>
      <c r="E582" s="16">
        <f t="shared" si="110"/>
        <v>0</v>
      </c>
      <c r="F582" s="50"/>
      <c r="G582" s="50"/>
      <c r="H582" s="1"/>
      <c r="I582" s="1"/>
      <c r="J582" s="1"/>
      <c r="K582" s="1"/>
      <c r="L582" s="1"/>
    </row>
    <row r="583" spans="2:12" hidden="1" x14ac:dyDescent="0.15">
      <c r="B583" s="87" t="s">
        <v>278</v>
      </c>
      <c r="C583" s="87" t="s">
        <v>312</v>
      </c>
      <c r="D583" s="88" t="s">
        <v>253</v>
      </c>
      <c r="E583" s="16">
        <f t="shared" si="110"/>
        <v>0</v>
      </c>
      <c r="F583" s="50"/>
      <c r="G583" s="50"/>
      <c r="H583" s="1"/>
      <c r="I583" s="1"/>
      <c r="J583" s="1"/>
      <c r="K583" s="1"/>
      <c r="L583" s="1"/>
    </row>
    <row r="584" spans="2:12" hidden="1" x14ac:dyDescent="0.15">
      <c r="B584" s="87" t="s">
        <v>278</v>
      </c>
      <c r="C584" s="87" t="s">
        <v>313</v>
      </c>
      <c r="D584" s="88" t="s">
        <v>253</v>
      </c>
      <c r="E584" s="16">
        <f t="shared" si="110"/>
        <v>0</v>
      </c>
      <c r="F584" s="50"/>
      <c r="G584" s="50"/>
      <c r="H584" s="1"/>
      <c r="I584" s="1"/>
      <c r="J584" s="1"/>
      <c r="K584" s="1"/>
      <c r="L584" s="1"/>
    </row>
    <row r="585" spans="2:12" hidden="1" x14ac:dyDescent="0.15">
      <c r="B585" s="87" t="s">
        <v>278</v>
      </c>
      <c r="C585" s="87" t="s">
        <v>314</v>
      </c>
      <c r="D585" s="88" t="s">
        <v>253</v>
      </c>
      <c r="E585" s="16">
        <f t="shared" si="110"/>
        <v>0</v>
      </c>
      <c r="F585" s="50"/>
      <c r="G585" s="50"/>
      <c r="H585" s="1"/>
      <c r="I585" s="1"/>
      <c r="J585" s="1"/>
      <c r="K585" s="1"/>
      <c r="L585" s="1"/>
    </row>
    <row r="586" spans="2:12" hidden="1" x14ac:dyDescent="0.15">
      <c r="B586" s="87" t="s">
        <v>278</v>
      </c>
      <c r="C586" s="87" t="s">
        <v>276</v>
      </c>
      <c r="D586" s="88" t="s">
        <v>253</v>
      </c>
      <c r="E586" s="16">
        <f t="shared" si="110"/>
        <v>0</v>
      </c>
      <c r="F586" s="50"/>
      <c r="G586" s="50"/>
      <c r="H586" s="1"/>
      <c r="I586" s="1"/>
      <c r="J586" s="1"/>
      <c r="K586" s="1"/>
      <c r="L586" s="1"/>
    </row>
    <row r="587" spans="2:12" hidden="1" x14ac:dyDescent="0.15">
      <c r="B587" s="87" t="s">
        <v>278</v>
      </c>
      <c r="C587" s="87" t="s">
        <v>315</v>
      </c>
      <c r="D587" s="88" t="s">
        <v>253</v>
      </c>
      <c r="E587" s="16">
        <f t="shared" si="110"/>
        <v>0</v>
      </c>
      <c r="F587" s="50"/>
      <c r="G587" s="50"/>
      <c r="H587" s="1"/>
      <c r="I587" s="1"/>
      <c r="J587" s="1"/>
      <c r="K587" s="1"/>
      <c r="L587" s="1"/>
    </row>
    <row r="588" spans="2:12" hidden="1" x14ac:dyDescent="0.15">
      <c r="B588" s="87" t="s">
        <v>278</v>
      </c>
      <c r="C588" s="87" t="s">
        <v>316</v>
      </c>
      <c r="D588" s="88" t="s">
        <v>253</v>
      </c>
      <c r="E588" s="16">
        <f t="shared" si="110"/>
        <v>0</v>
      </c>
      <c r="F588" s="50"/>
      <c r="G588" s="50"/>
      <c r="H588" s="1"/>
      <c r="I588" s="1"/>
      <c r="J588" s="1"/>
      <c r="K588" s="1"/>
      <c r="L588" s="1"/>
    </row>
    <row r="589" spans="2:12" hidden="1" x14ac:dyDescent="0.15">
      <c r="B589" s="87" t="s">
        <v>278</v>
      </c>
      <c r="C589" s="87" t="s">
        <v>317</v>
      </c>
      <c r="D589" s="88" t="s">
        <v>253</v>
      </c>
      <c r="E589" s="16">
        <f t="shared" si="110"/>
        <v>0</v>
      </c>
      <c r="F589" s="50"/>
      <c r="G589" s="50"/>
      <c r="H589" s="50"/>
      <c r="I589" s="1"/>
      <c r="J589" s="1"/>
      <c r="K589" s="1"/>
      <c r="L589" s="1"/>
    </row>
    <row r="590" spans="2:12" hidden="1" x14ac:dyDescent="0.15">
      <c r="B590" s="87" t="s">
        <v>278</v>
      </c>
      <c r="C590" s="87" t="s">
        <v>277</v>
      </c>
      <c r="D590" s="88" t="s">
        <v>253</v>
      </c>
      <c r="E590" s="16">
        <f t="shared" si="110"/>
        <v>0</v>
      </c>
      <c r="F590" s="50"/>
      <c r="G590" s="50"/>
      <c r="H590" s="1"/>
      <c r="I590" s="1"/>
      <c r="J590" s="1"/>
      <c r="K590" s="1"/>
      <c r="L590" s="1"/>
    </row>
    <row r="591" spans="2:12" hidden="1" x14ac:dyDescent="0.15">
      <c r="B591" s="87" t="s">
        <v>278</v>
      </c>
      <c r="C591" s="87" t="s">
        <v>318</v>
      </c>
      <c r="D591" s="88" t="s">
        <v>253</v>
      </c>
      <c r="E591" s="16">
        <f t="shared" si="110"/>
        <v>0</v>
      </c>
      <c r="F591" s="50"/>
      <c r="G591" s="50"/>
      <c r="H591" s="1"/>
      <c r="I591" s="1"/>
      <c r="J591" s="1"/>
      <c r="K591" s="1"/>
      <c r="L591" s="1"/>
    </row>
    <row r="592" spans="2:12" hidden="1" x14ac:dyDescent="0.15">
      <c r="B592" s="87" t="s">
        <v>278</v>
      </c>
      <c r="C592" s="87" t="s">
        <v>319</v>
      </c>
      <c r="D592" s="88" t="s">
        <v>253</v>
      </c>
      <c r="E592" s="16">
        <f t="shared" si="110"/>
        <v>0</v>
      </c>
      <c r="F592" s="50"/>
      <c r="G592" s="50"/>
      <c r="H592" s="1"/>
      <c r="I592" s="1"/>
      <c r="J592" s="1"/>
      <c r="K592" s="1"/>
      <c r="L592" s="1"/>
    </row>
    <row r="593" spans="2:12" x14ac:dyDescent="0.15">
      <c r="B593" s="87" t="s">
        <v>278</v>
      </c>
      <c r="C593" s="87" t="s">
        <v>320</v>
      </c>
      <c r="D593" s="88" t="s">
        <v>253</v>
      </c>
      <c r="E593" s="16">
        <f t="shared" si="110"/>
        <v>2</v>
      </c>
      <c r="F593" s="50">
        <v>2</v>
      </c>
      <c r="G593" s="50"/>
      <c r="H593" s="1"/>
      <c r="I593" s="1"/>
      <c r="J593" s="1"/>
      <c r="K593" s="1"/>
      <c r="L593" s="1"/>
    </row>
    <row r="594" spans="2:12" hidden="1" x14ac:dyDescent="0.15">
      <c r="B594" s="87" t="s">
        <v>278</v>
      </c>
      <c r="C594" s="87" t="s">
        <v>279</v>
      </c>
      <c r="D594" s="88" t="s">
        <v>253</v>
      </c>
      <c r="E594" s="16">
        <f t="shared" si="110"/>
        <v>0</v>
      </c>
      <c r="F594" s="50"/>
      <c r="G594" s="50"/>
      <c r="H594" s="1"/>
      <c r="I594" s="1"/>
      <c r="J594" s="1"/>
      <c r="K594" s="1"/>
      <c r="L594" s="1"/>
    </row>
    <row r="595" spans="2:12" hidden="1" x14ac:dyDescent="0.15">
      <c r="B595" s="87" t="s">
        <v>278</v>
      </c>
      <c r="C595" s="87" t="s">
        <v>321</v>
      </c>
      <c r="D595" s="88" t="s">
        <v>253</v>
      </c>
      <c r="E595" s="16">
        <f t="shared" si="110"/>
        <v>0</v>
      </c>
      <c r="F595" s="50"/>
      <c r="G595" s="50"/>
      <c r="H595" s="1"/>
      <c r="I595" s="1"/>
      <c r="J595" s="1"/>
      <c r="K595" s="1"/>
      <c r="L595" s="1"/>
    </row>
    <row r="596" spans="2:12" hidden="1" x14ac:dyDescent="0.15">
      <c r="B596" s="87" t="s">
        <v>278</v>
      </c>
      <c r="C596" s="87" t="s">
        <v>322</v>
      </c>
      <c r="D596" s="88" t="s">
        <v>253</v>
      </c>
      <c r="E596" s="16">
        <f t="shared" si="110"/>
        <v>0</v>
      </c>
      <c r="F596" s="50"/>
      <c r="G596" s="50"/>
      <c r="H596" s="1"/>
      <c r="I596" s="1"/>
      <c r="J596" s="1"/>
      <c r="K596" s="1"/>
      <c r="L596" s="1"/>
    </row>
    <row r="597" spans="2:12" hidden="1" x14ac:dyDescent="0.15">
      <c r="B597" s="87" t="s">
        <v>483</v>
      </c>
      <c r="C597" s="87" t="s">
        <v>317</v>
      </c>
      <c r="D597" s="88" t="s">
        <v>253</v>
      </c>
      <c r="E597" s="16">
        <f>SUM(F597:L597)</f>
        <v>0</v>
      </c>
      <c r="F597" s="50"/>
      <c r="G597" s="50"/>
      <c r="H597" s="1"/>
      <c r="I597" s="1"/>
      <c r="J597" s="1"/>
      <c r="K597" s="1"/>
      <c r="L597" s="1"/>
    </row>
    <row r="598" spans="2:12" x14ac:dyDescent="0.15">
      <c r="B598" s="106" t="s">
        <v>710</v>
      </c>
      <c r="C598" s="87" t="s">
        <v>323</v>
      </c>
      <c r="D598" s="88" t="s">
        <v>253</v>
      </c>
      <c r="E598" s="16">
        <f t="shared" si="110"/>
        <v>40</v>
      </c>
      <c r="F598" s="61">
        <f t="shared" ref="F598:K598" si="111">F578+F581+F585+F589+F593+F597+F635</f>
        <v>4</v>
      </c>
      <c r="G598" s="61">
        <f t="shared" si="111"/>
        <v>12</v>
      </c>
      <c r="H598" s="61">
        <f t="shared" si="111"/>
        <v>24</v>
      </c>
      <c r="I598" s="61">
        <f t="shared" si="111"/>
        <v>0</v>
      </c>
      <c r="J598" s="61">
        <f t="shared" si="111"/>
        <v>0</v>
      </c>
      <c r="K598" s="61">
        <f t="shared" si="111"/>
        <v>0</v>
      </c>
      <c r="L598" s="61">
        <f>L578+L581+L585+L589+L593</f>
        <v>0</v>
      </c>
    </row>
    <row r="599" spans="2:12" hidden="1" x14ac:dyDescent="0.15">
      <c r="B599" s="106" t="s">
        <v>711</v>
      </c>
      <c r="C599" s="87" t="s">
        <v>299</v>
      </c>
      <c r="D599" s="88" t="s">
        <v>253</v>
      </c>
      <c r="E599" s="16">
        <f t="shared" si="110"/>
        <v>0</v>
      </c>
      <c r="F599" s="61">
        <f t="shared" ref="F599:K599" si="112">F579+F582+F586+F590+F594+F597+F636</f>
        <v>0</v>
      </c>
      <c r="G599" s="61">
        <f t="shared" si="112"/>
        <v>0</v>
      </c>
      <c r="H599" s="61">
        <f t="shared" si="112"/>
        <v>0</v>
      </c>
      <c r="I599" s="61">
        <f t="shared" si="112"/>
        <v>0</v>
      </c>
      <c r="J599" s="61">
        <f t="shared" si="112"/>
        <v>0</v>
      </c>
      <c r="K599" s="61">
        <f t="shared" si="112"/>
        <v>0</v>
      </c>
      <c r="L599" s="61">
        <f>L579+L582+L586+L590+L594</f>
        <v>0</v>
      </c>
    </row>
    <row r="600" spans="2:12" hidden="1" x14ac:dyDescent="0.15">
      <c r="B600" s="106" t="s">
        <v>711</v>
      </c>
      <c r="C600" s="87" t="s">
        <v>324</v>
      </c>
      <c r="D600" s="88" t="s">
        <v>253</v>
      </c>
      <c r="E600" s="16">
        <f t="shared" si="110"/>
        <v>0</v>
      </c>
      <c r="F600" s="61">
        <f t="shared" ref="F600:K600" si="113">F580+F583+F587+F591+F595+F637</f>
        <v>0</v>
      </c>
      <c r="G600" s="61">
        <f t="shared" si="113"/>
        <v>0</v>
      </c>
      <c r="H600" s="61">
        <f t="shared" si="113"/>
        <v>0</v>
      </c>
      <c r="I600" s="61">
        <f t="shared" si="113"/>
        <v>0</v>
      </c>
      <c r="J600" s="61">
        <f t="shared" si="113"/>
        <v>0</v>
      </c>
      <c r="K600" s="61">
        <f t="shared" si="113"/>
        <v>0</v>
      </c>
      <c r="L600" s="61">
        <f>L580+L583+L587+L591+L595</f>
        <v>0</v>
      </c>
    </row>
    <row r="601" spans="2:12" hidden="1" x14ac:dyDescent="0.15">
      <c r="B601" s="106" t="s">
        <v>711</v>
      </c>
      <c r="C601" s="87" t="s">
        <v>241</v>
      </c>
      <c r="D601" s="88" t="s">
        <v>253</v>
      </c>
      <c r="E601" s="16">
        <f t="shared" si="110"/>
        <v>0</v>
      </c>
      <c r="F601" s="61">
        <f t="shared" ref="F601:K601" si="114">F584+F588+F592+F596+F638</f>
        <v>0</v>
      </c>
      <c r="G601" s="61">
        <f t="shared" si="114"/>
        <v>0</v>
      </c>
      <c r="H601" s="61">
        <f t="shared" si="114"/>
        <v>0</v>
      </c>
      <c r="I601" s="61">
        <f t="shared" si="114"/>
        <v>0</v>
      </c>
      <c r="J601" s="61">
        <f t="shared" si="114"/>
        <v>0</v>
      </c>
      <c r="K601" s="61">
        <f t="shared" si="114"/>
        <v>0</v>
      </c>
      <c r="L601" s="61">
        <f>L584+L588+L592+L596</f>
        <v>0</v>
      </c>
    </row>
    <row r="602" spans="2:12" hidden="1" x14ac:dyDescent="0.15">
      <c r="B602" s="106" t="s">
        <v>712</v>
      </c>
      <c r="C602" s="87" t="s">
        <v>469</v>
      </c>
      <c r="D602" s="88" t="s">
        <v>253</v>
      </c>
      <c r="E602" s="16">
        <f>SUM(F602:L602)</f>
        <v>0</v>
      </c>
      <c r="F602" s="50"/>
      <c r="G602" s="50"/>
      <c r="H602" s="1"/>
      <c r="I602" s="1"/>
      <c r="J602" s="1"/>
      <c r="K602" s="1"/>
      <c r="L602" s="1"/>
    </row>
    <row r="603" spans="2:12" hidden="1" x14ac:dyDescent="0.15">
      <c r="B603" s="106" t="s">
        <v>712</v>
      </c>
      <c r="C603" s="87" t="s">
        <v>323</v>
      </c>
      <c r="D603" s="88" t="s">
        <v>253</v>
      </c>
      <c r="E603" s="16">
        <f t="shared" si="110"/>
        <v>0</v>
      </c>
      <c r="F603" s="50"/>
      <c r="G603" s="50"/>
      <c r="H603" s="1"/>
      <c r="I603" s="1"/>
      <c r="J603" s="1"/>
      <c r="K603" s="1"/>
      <c r="L603" s="1"/>
    </row>
    <row r="604" spans="2:12" hidden="1" x14ac:dyDescent="0.15">
      <c r="B604" s="106" t="s">
        <v>712</v>
      </c>
      <c r="C604" s="87" t="s">
        <v>299</v>
      </c>
      <c r="D604" s="88" t="s">
        <v>253</v>
      </c>
      <c r="E604" s="16">
        <f t="shared" si="110"/>
        <v>0</v>
      </c>
      <c r="F604" s="50"/>
      <c r="G604" s="50"/>
      <c r="H604" s="1"/>
      <c r="I604" s="1"/>
      <c r="J604" s="1"/>
      <c r="K604" s="1"/>
      <c r="L604" s="1"/>
    </row>
    <row r="605" spans="2:12" hidden="1" x14ac:dyDescent="0.15">
      <c r="B605" s="106" t="s">
        <v>712</v>
      </c>
      <c r="C605" s="87" t="s">
        <v>324</v>
      </c>
      <c r="D605" s="88" t="s">
        <v>253</v>
      </c>
      <c r="E605" s="16">
        <f t="shared" si="110"/>
        <v>0</v>
      </c>
      <c r="F605" s="50"/>
      <c r="G605" s="50"/>
      <c r="H605" s="1"/>
      <c r="I605" s="1"/>
      <c r="J605" s="1"/>
      <c r="K605" s="1"/>
      <c r="L605" s="1"/>
    </row>
    <row r="606" spans="2:12" hidden="1" x14ac:dyDescent="0.15">
      <c r="B606" s="106" t="s">
        <v>712</v>
      </c>
      <c r="C606" s="87" t="s">
        <v>241</v>
      </c>
      <c r="D606" s="88" t="s">
        <v>253</v>
      </c>
      <c r="E606" s="16">
        <f t="shared" si="110"/>
        <v>0</v>
      </c>
      <c r="F606" s="50"/>
      <c r="G606" s="50"/>
      <c r="H606" s="1"/>
      <c r="I606" s="1"/>
      <c r="J606" s="1"/>
      <c r="K606" s="1"/>
      <c r="L606" s="1"/>
    </row>
    <row r="607" spans="2:12" hidden="1" x14ac:dyDescent="0.15">
      <c r="B607" s="106" t="s">
        <v>713</v>
      </c>
      <c r="C607" s="87" t="s">
        <v>469</v>
      </c>
      <c r="D607" s="88" t="s">
        <v>253</v>
      </c>
      <c r="E607" s="16">
        <f>SUM(F607:L607)</f>
        <v>0</v>
      </c>
      <c r="F607" s="61">
        <f t="shared" ref="F607:L607" si="115">F596*2</f>
        <v>0</v>
      </c>
      <c r="G607" s="61">
        <f t="shared" si="115"/>
        <v>0</v>
      </c>
      <c r="H607" s="61">
        <f t="shared" si="115"/>
        <v>0</v>
      </c>
      <c r="I607" s="61">
        <f t="shared" si="115"/>
        <v>0</v>
      </c>
      <c r="J607" s="61">
        <f t="shared" si="115"/>
        <v>0</v>
      </c>
      <c r="K607" s="61">
        <f t="shared" si="115"/>
        <v>0</v>
      </c>
      <c r="L607" s="61">
        <f t="shared" si="115"/>
        <v>0</v>
      </c>
    </row>
    <row r="608" spans="2:12" x14ac:dyDescent="0.15">
      <c r="B608" s="106" t="s">
        <v>713</v>
      </c>
      <c r="C608" s="87" t="s">
        <v>323</v>
      </c>
      <c r="D608" s="88" t="s">
        <v>253</v>
      </c>
      <c r="E608" s="16">
        <f t="shared" si="110"/>
        <v>40</v>
      </c>
      <c r="F608" s="61">
        <f>F598</f>
        <v>4</v>
      </c>
      <c r="G608" s="61">
        <f t="shared" ref="G608:K608" si="116">G598</f>
        <v>12</v>
      </c>
      <c r="H608" s="61">
        <f t="shared" si="116"/>
        <v>24</v>
      </c>
      <c r="I608" s="61">
        <f t="shared" si="116"/>
        <v>0</v>
      </c>
      <c r="J608" s="61">
        <f t="shared" si="116"/>
        <v>0</v>
      </c>
      <c r="K608" s="61">
        <f t="shared" si="116"/>
        <v>0</v>
      </c>
      <c r="L608" s="61">
        <f>L598*2</f>
        <v>0</v>
      </c>
    </row>
    <row r="609" spans="2:13" hidden="1" x14ac:dyDescent="0.15">
      <c r="B609" s="106" t="s">
        <v>713</v>
      </c>
      <c r="C609" s="87" t="s">
        <v>299</v>
      </c>
      <c r="D609" s="88" t="s">
        <v>253</v>
      </c>
      <c r="E609" s="16">
        <f t="shared" si="110"/>
        <v>0</v>
      </c>
      <c r="F609" s="61">
        <f t="shared" ref="F609:K611" si="117">F599*2</f>
        <v>0</v>
      </c>
      <c r="G609" s="61">
        <f t="shared" si="117"/>
        <v>0</v>
      </c>
      <c r="H609" s="61">
        <f t="shared" si="117"/>
        <v>0</v>
      </c>
      <c r="I609" s="61">
        <f t="shared" si="117"/>
        <v>0</v>
      </c>
      <c r="J609" s="61">
        <f t="shared" si="117"/>
        <v>0</v>
      </c>
      <c r="K609" s="61">
        <f t="shared" si="117"/>
        <v>0</v>
      </c>
      <c r="L609" s="61">
        <f>L599*2</f>
        <v>0</v>
      </c>
    </row>
    <row r="610" spans="2:13" hidden="1" x14ac:dyDescent="0.15">
      <c r="B610" s="106" t="s">
        <v>713</v>
      </c>
      <c r="C610" s="87" t="s">
        <v>324</v>
      </c>
      <c r="D610" s="88" t="s">
        <v>253</v>
      </c>
      <c r="E610" s="16">
        <f t="shared" si="110"/>
        <v>0</v>
      </c>
      <c r="F610" s="61">
        <f t="shared" si="117"/>
        <v>0</v>
      </c>
      <c r="G610" s="61">
        <f t="shared" si="117"/>
        <v>0</v>
      </c>
      <c r="H610" s="61">
        <f t="shared" si="117"/>
        <v>0</v>
      </c>
      <c r="I610" s="61">
        <f t="shared" si="117"/>
        <v>0</v>
      </c>
      <c r="J610" s="61">
        <f t="shared" si="117"/>
        <v>0</v>
      </c>
      <c r="K610" s="61">
        <f t="shared" si="117"/>
        <v>0</v>
      </c>
      <c r="L610" s="61">
        <f>L600*2</f>
        <v>0</v>
      </c>
    </row>
    <row r="611" spans="2:13" hidden="1" x14ac:dyDescent="0.15">
      <c r="B611" s="106" t="s">
        <v>713</v>
      </c>
      <c r="C611" s="87" t="s">
        <v>241</v>
      </c>
      <c r="D611" s="88" t="s">
        <v>253</v>
      </c>
      <c r="E611" s="16">
        <f t="shared" si="110"/>
        <v>0</v>
      </c>
      <c r="F611" s="61">
        <f t="shared" si="117"/>
        <v>0</v>
      </c>
      <c r="G611" s="61">
        <f t="shared" si="117"/>
        <v>0</v>
      </c>
      <c r="H611" s="61">
        <f t="shared" si="117"/>
        <v>0</v>
      </c>
      <c r="I611" s="61">
        <f t="shared" si="117"/>
        <v>0</v>
      </c>
      <c r="J611" s="61">
        <f t="shared" si="117"/>
        <v>0</v>
      </c>
      <c r="K611" s="61">
        <f t="shared" si="117"/>
        <v>0</v>
      </c>
      <c r="L611" s="61">
        <f>L601*2</f>
        <v>0</v>
      </c>
    </row>
    <row r="612" spans="2:13" hidden="1" x14ac:dyDescent="0.15">
      <c r="B612" s="106" t="s">
        <v>714</v>
      </c>
      <c r="C612" s="87" t="s">
        <v>469</v>
      </c>
      <c r="D612" s="88" t="s">
        <v>253</v>
      </c>
      <c r="E612" s="16">
        <f>SUM(F612:L612)</f>
        <v>0</v>
      </c>
      <c r="F612" s="50"/>
      <c r="G612" s="50"/>
      <c r="H612" s="1"/>
      <c r="I612" s="1"/>
      <c r="J612" s="1"/>
      <c r="K612" s="1"/>
      <c r="L612" s="1"/>
    </row>
    <row r="613" spans="2:13" x14ac:dyDescent="0.15">
      <c r="B613" s="106" t="s">
        <v>714</v>
      </c>
      <c r="C613" s="136" t="s">
        <v>323</v>
      </c>
      <c r="D613" s="88" t="s">
        <v>253</v>
      </c>
      <c r="E613" s="16">
        <f t="shared" si="110"/>
        <v>2</v>
      </c>
      <c r="F613" s="50"/>
      <c r="G613" s="50"/>
      <c r="H613" s="1">
        <v>2</v>
      </c>
      <c r="I613" s="1"/>
      <c r="J613" s="1"/>
      <c r="K613" s="1"/>
      <c r="L613" s="1"/>
    </row>
    <row r="614" spans="2:13" hidden="1" x14ac:dyDescent="0.15">
      <c r="B614" s="106" t="s">
        <v>714</v>
      </c>
      <c r="C614" s="87" t="s">
        <v>299</v>
      </c>
      <c r="D614" s="88" t="s">
        <v>253</v>
      </c>
      <c r="E614" s="16">
        <f t="shared" si="110"/>
        <v>0</v>
      </c>
      <c r="F614" s="50"/>
      <c r="G614" s="50"/>
      <c r="H614" s="1"/>
      <c r="I614" s="1"/>
      <c r="J614" s="1"/>
      <c r="K614" s="1"/>
      <c r="L614" s="1"/>
    </row>
    <row r="615" spans="2:13" hidden="1" x14ac:dyDescent="0.15">
      <c r="B615" s="106" t="s">
        <v>714</v>
      </c>
      <c r="C615" s="87" t="s">
        <v>324</v>
      </c>
      <c r="D615" s="88" t="s">
        <v>253</v>
      </c>
      <c r="E615" s="16">
        <f t="shared" si="110"/>
        <v>0</v>
      </c>
      <c r="F615" s="50"/>
      <c r="G615" s="50"/>
      <c r="H615" s="1"/>
      <c r="I615" s="1"/>
      <c r="J615" s="1"/>
      <c r="K615" s="1"/>
      <c r="L615" s="1"/>
    </row>
    <row r="616" spans="2:13" hidden="1" x14ac:dyDescent="0.15">
      <c r="B616" s="106" t="s">
        <v>714</v>
      </c>
      <c r="C616" s="87" t="s">
        <v>241</v>
      </c>
      <c r="D616" s="88" t="s">
        <v>253</v>
      </c>
      <c r="E616" s="16">
        <f t="shared" si="110"/>
        <v>0</v>
      </c>
      <c r="F616" s="50"/>
      <c r="G616" s="50"/>
      <c r="H616" s="1"/>
      <c r="I616" s="1"/>
      <c r="J616" s="1"/>
      <c r="K616" s="1"/>
      <c r="L616" s="1"/>
    </row>
    <row r="617" spans="2:13" hidden="1" x14ac:dyDescent="0.15">
      <c r="B617" s="87" t="s">
        <v>326</v>
      </c>
      <c r="C617" s="87" t="s">
        <v>469</v>
      </c>
      <c r="D617" s="88" t="s">
        <v>327</v>
      </c>
      <c r="E617" s="8">
        <f>SUM(F617:L617)</f>
        <v>0</v>
      </c>
      <c r="F617" s="62">
        <f t="shared" ref="F617:L617" si="118">F596*3</f>
        <v>0</v>
      </c>
      <c r="G617" s="62">
        <f t="shared" si="118"/>
        <v>0</v>
      </c>
      <c r="H617" s="62">
        <f t="shared" si="118"/>
        <v>0</v>
      </c>
      <c r="I617" s="62">
        <f t="shared" si="118"/>
        <v>0</v>
      </c>
      <c r="J617" s="62">
        <f t="shared" si="118"/>
        <v>0</v>
      </c>
      <c r="K617" s="62">
        <f t="shared" si="118"/>
        <v>0</v>
      </c>
      <c r="L617" s="62">
        <f t="shared" si="118"/>
        <v>0</v>
      </c>
    </row>
    <row r="618" spans="2:13" x14ac:dyDescent="0.15">
      <c r="B618" s="87" t="s">
        <v>326</v>
      </c>
      <c r="C618" s="87" t="s">
        <v>323</v>
      </c>
      <c r="D618" s="88" t="s">
        <v>327</v>
      </c>
      <c r="E618" s="8">
        <f t="shared" si="110"/>
        <v>141</v>
      </c>
      <c r="F618" s="62">
        <v>34</v>
      </c>
      <c r="G618" s="62">
        <v>26</v>
      </c>
      <c r="H618" s="62">
        <v>81</v>
      </c>
      <c r="I618" s="62">
        <f t="shared" ref="I618:L621" si="119">I598*3</f>
        <v>0</v>
      </c>
      <c r="J618" s="62">
        <f t="shared" si="119"/>
        <v>0</v>
      </c>
      <c r="K618" s="62">
        <f t="shared" si="119"/>
        <v>0</v>
      </c>
      <c r="L618" s="62">
        <f t="shared" si="119"/>
        <v>0</v>
      </c>
      <c r="M618" s="4" t="s">
        <v>489</v>
      </c>
    </row>
    <row r="619" spans="2:13" hidden="1" x14ac:dyDescent="0.15">
      <c r="B619" s="87" t="s">
        <v>326</v>
      </c>
      <c r="C619" s="87" t="s">
        <v>299</v>
      </c>
      <c r="D619" s="88" t="s">
        <v>327</v>
      </c>
      <c r="E619" s="8">
        <f t="shared" si="110"/>
        <v>0</v>
      </c>
      <c r="F619" s="62">
        <f t="shared" ref="F619:H621" si="120">F599*3</f>
        <v>0</v>
      </c>
      <c r="G619" s="62">
        <f t="shared" si="120"/>
        <v>0</v>
      </c>
      <c r="H619" s="62">
        <f t="shared" si="120"/>
        <v>0</v>
      </c>
      <c r="I619" s="62">
        <f t="shared" si="119"/>
        <v>0</v>
      </c>
      <c r="J619" s="62">
        <f t="shared" si="119"/>
        <v>0</v>
      </c>
      <c r="K619" s="62">
        <f t="shared" si="119"/>
        <v>0</v>
      </c>
      <c r="L619" s="62">
        <f t="shared" si="119"/>
        <v>0</v>
      </c>
      <c r="M619" s="4" t="s">
        <v>489</v>
      </c>
    </row>
    <row r="620" spans="2:13" hidden="1" x14ac:dyDescent="0.15">
      <c r="B620" s="87" t="s">
        <v>326</v>
      </c>
      <c r="C620" s="87" t="s">
        <v>324</v>
      </c>
      <c r="D620" s="88" t="s">
        <v>327</v>
      </c>
      <c r="E620" s="8">
        <f t="shared" si="110"/>
        <v>0</v>
      </c>
      <c r="F620" s="62">
        <f t="shared" si="120"/>
        <v>0</v>
      </c>
      <c r="G620" s="62">
        <f t="shared" si="120"/>
        <v>0</v>
      </c>
      <c r="H620" s="62">
        <f t="shared" si="120"/>
        <v>0</v>
      </c>
      <c r="I620" s="62">
        <f t="shared" si="119"/>
        <v>0</v>
      </c>
      <c r="J620" s="62">
        <f t="shared" si="119"/>
        <v>0</v>
      </c>
      <c r="K620" s="62">
        <f t="shared" si="119"/>
        <v>0</v>
      </c>
      <c r="L620" s="62">
        <f t="shared" si="119"/>
        <v>0</v>
      </c>
      <c r="M620" s="4" t="s">
        <v>489</v>
      </c>
    </row>
    <row r="621" spans="2:13" hidden="1" x14ac:dyDescent="0.15">
      <c r="B621" s="87" t="s">
        <v>326</v>
      </c>
      <c r="C621" s="87" t="s">
        <v>241</v>
      </c>
      <c r="D621" s="88" t="s">
        <v>327</v>
      </c>
      <c r="E621" s="8">
        <f t="shared" si="110"/>
        <v>0</v>
      </c>
      <c r="F621" s="62">
        <f t="shared" si="120"/>
        <v>0</v>
      </c>
      <c r="G621" s="61">
        <f t="shared" si="120"/>
        <v>0</v>
      </c>
      <c r="H621" s="61">
        <f t="shared" si="120"/>
        <v>0</v>
      </c>
      <c r="I621" s="61">
        <f t="shared" si="119"/>
        <v>0</v>
      </c>
      <c r="J621" s="61">
        <f t="shared" si="119"/>
        <v>0</v>
      </c>
      <c r="K621" s="61">
        <f t="shared" si="119"/>
        <v>0</v>
      </c>
      <c r="L621" s="61">
        <f t="shared" si="119"/>
        <v>0</v>
      </c>
    </row>
    <row r="622" spans="2:13" ht="12.75" hidden="1" customHeight="1" x14ac:dyDescent="0.15">
      <c r="B622" s="87" t="s">
        <v>326</v>
      </c>
      <c r="C622" s="87" t="s">
        <v>469</v>
      </c>
      <c r="D622" s="88" t="s">
        <v>327</v>
      </c>
      <c r="E622" s="8">
        <f t="shared" si="110"/>
        <v>0</v>
      </c>
      <c r="F622" s="63"/>
      <c r="G622" s="63"/>
      <c r="H622" s="63"/>
      <c r="I622" s="63"/>
      <c r="J622" s="63"/>
      <c r="K622" s="63"/>
      <c r="L622" s="63"/>
    </row>
    <row r="623" spans="2:13" ht="14.25" hidden="1" customHeight="1" x14ac:dyDescent="0.15">
      <c r="B623" s="87" t="s">
        <v>326</v>
      </c>
      <c r="C623" s="87" t="s">
        <v>323</v>
      </c>
      <c r="D623" s="88" t="s">
        <v>327</v>
      </c>
      <c r="E623" s="8">
        <f t="shared" si="110"/>
        <v>0</v>
      </c>
      <c r="F623" s="63"/>
      <c r="G623" s="63"/>
      <c r="H623" s="63"/>
      <c r="I623" s="63"/>
      <c r="J623" s="63"/>
      <c r="K623" s="63"/>
      <c r="L623" s="63"/>
    </row>
    <row r="624" spans="2:13" hidden="1" x14ac:dyDescent="0.15">
      <c r="B624" s="87" t="s">
        <v>326</v>
      </c>
      <c r="C624" s="87" t="s">
        <v>299</v>
      </c>
      <c r="D624" s="88" t="s">
        <v>327</v>
      </c>
      <c r="E624" s="8">
        <f t="shared" si="110"/>
        <v>0</v>
      </c>
      <c r="F624" s="63"/>
      <c r="G624" s="63"/>
      <c r="H624" s="63"/>
      <c r="I624" s="63"/>
      <c r="J624" s="63"/>
      <c r="K624" s="63"/>
      <c r="L624" s="63"/>
    </row>
    <row r="625" spans="2:12" hidden="1" x14ac:dyDescent="0.15">
      <c r="B625" s="87" t="s">
        <v>326</v>
      </c>
      <c r="C625" s="87" t="s">
        <v>324</v>
      </c>
      <c r="D625" s="88" t="s">
        <v>327</v>
      </c>
      <c r="E625" s="8">
        <f t="shared" si="110"/>
        <v>0</v>
      </c>
      <c r="F625" s="63"/>
      <c r="G625" s="63"/>
      <c r="H625" s="63"/>
      <c r="I625" s="63"/>
      <c r="J625" s="63"/>
      <c r="K625" s="63"/>
      <c r="L625" s="63"/>
    </row>
    <row r="626" spans="2:12" hidden="1" x14ac:dyDescent="0.15">
      <c r="B626" s="87" t="s">
        <v>326</v>
      </c>
      <c r="C626" s="87" t="s">
        <v>241</v>
      </c>
      <c r="D626" s="88" t="s">
        <v>327</v>
      </c>
      <c r="E626" s="8">
        <f t="shared" si="110"/>
        <v>0</v>
      </c>
      <c r="F626" s="63"/>
      <c r="G626" s="52"/>
      <c r="H626" s="52"/>
      <c r="I626" s="52"/>
      <c r="J626" s="52"/>
      <c r="K626" s="52"/>
      <c r="L626" s="52"/>
    </row>
    <row r="627" spans="2:12" x14ac:dyDescent="0.15">
      <c r="B627" s="136" t="s">
        <v>722</v>
      </c>
      <c r="C627" s="136" t="s">
        <v>323</v>
      </c>
      <c r="D627" s="137"/>
      <c r="E627" s="8">
        <f t="shared" si="110"/>
        <v>6</v>
      </c>
      <c r="F627" s="63">
        <v>6</v>
      </c>
      <c r="G627" s="52"/>
      <c r="H627" s="52"/>
      <c r="I627" s="52"/>
      <c r="J627" s="52"/>
      <c r="K627" s="52"/>
      <c r="L627" s="52"/>
    </row>
    <row r="628" spans="2:12" hidden="1" x14ac:dyDescent="0.15">
      <c r="B628" s="87" t="s">
        <v>328</v>
      </c>
      <c r="C628" s="87" t="s">
        <v>323</v>
      </c>
      <c r="D628" s="88" t="s">
        <v>253</v>
      </c>
      <c r="E628" s="16">
        <f t="shared" si="110"/>
        <v>0</v>
      </c>
      <c r="F628" s="50"/>
      <c r="G628" s="50"/>
      <c r="H628" s="1"/>
      <c r="I628" s="1"/>
      <c r="J628" s="1"/>
      <c r="K628" s="1"/>
      <c r="L628" s="1"/>
    </row>
    <row r="629" spans="2:12" hidden="1" x14ac:dyDescent="0.15">
      <c r="B629" s="87" t="s">
        <v>328</v>
      </c>
      <c r="C629" s="87" t="s">
        <v>299</v>
      </c>
      <c r="D629" s="88" t="s">
        <v>253</v>
      </c>
      <c r="E629" s="16">
        <f t="shared" si="110"/>
        <v>0</v>
      </c>
      <c r="F629" s="50"/>
      <c r="G629" s="50"/>
      <c r="H629" s="1"/>
      <c r="I629" s="1"/>
      <c r="J629" s="1"/>
      <c r="K629" s="1"/>
      <c r="L629" s="1"/>
    </row>
    <row r="630" spans="2:12" hidden="1" x14ac:dyDescent="0.15">
      <c r="B630" s="87" t="s">
        <v>328</v>
      </c>
      <c r="C630" s="87" t="s">
        <v>324</v>
      </c>
      <c r="D630" s="88" t="s">
        <v>253</v>
      </c>
      <c r="E630" s="16">
        <f t="shared" si="110"/>
        <v>0</v>
      </c>
      <c r="F630" s="50"/>
      <c r="G630" s="50"/>
      <c r="H630" s="1"/>
      <c r="I630" s="1"/>
      <c r="J630" s="1"/>
      <c r="K630" s="1"/>
      <c r="L630" s="1"/>
    </row>
    <row r="631" spans="2:12" x14ac:dyDescent="0.15">
      <c r="B631" s="87" t="s">
        <v>332</v>
      </c>
      <c r="C631" s="87" t="s">
        <v>439</v>
      </c>
      <c r="D631" s="88" t="s">
        <v>253</v>
      </c>
      <c r="E631" s="16">
        <f t="shared" si="110"/>
        <v>13</v>
      </c>
      <c r="F631" s="50">
        <v>2</v>
      </c>
      <c r="G631" s="50">
        <v>6</v>
      </c>
      <c r="H631" s="1">
        <v>5</v>
      </c>
      <c r="I631" s="1"/>
      <c r="J631" s="1"/>
      <c r="K631" s="1"/>
      <c r="L631" s="1"/>
    </row>
    <row r="632" spans="2:12" x14ac:dyDescent="0.15">
      <c r="B632" s="111" t="s">
        <v>660</v>
      </c>
      <c r="C632" s="111" t="s">
        <v>439</v>
      </c>
      <c r="D632" s="112" t="s">
        <v>253</v>
      </c>
      <c r="E632" s="16">
        <f t="shared" si="110"/>
        <v>6</v>
      </c>
      <c r="F632" s="50"/>
      <c r="G632" s="50"/>
      <c r="H632" s="1">
        <v>6</v>
      </c>
      <c r="I632" s="1"/>
      <c r="J632" s="1"/>
      <c r="K632" s="1"/>
      <c r="L632" s="1"/>
    </row>
    <row r="633" spans="2:12" hidden="1" x14ac:dyDescent="0.15">
      <c r="B633" s="120" t="s">
        <v>332</v>
      </c>
      <c r="C633" s="120" t="s">
        <v>677</v>
      </c>
      <c r="D633" s="121" t="s">
        <v>253</v>
      </c>
      <c r="E633" s="16">
        <f t="shared" si="110"/>
        <v>0</v>
      </c>
      <c r="F633" s="50"/>
      <c r="G633" s="50"/>
      <c r="H633" s="1"/>
      <c r="I633" s="1"/>
      <c r="J633" s="1"/>
      <c r="K633" s="1"/>
      <c r="L633" s="1"/>
    </row>
    <row r="634" spans="2:12" hidden="1" x14ac:dyDescent="0.15">
      <c r="B634" s="70" t="s">
        <v>329</v>
      </c>
      <c r="C634" s="87" t="s">
        <v>469</v>
      </c>
      <c r="D634" s="88" t="s">
        <v>253</v>
      </c>
      <c r="E634" s="16">
        <f>SUM(F634:L634)</f>
        <v>0</v>
      </c>
      <c r="F634" s="50"/>
      <c r="G634" s="50"/>
      <c r="H634" s="1"/>
      <c r="I634" s="1"/>
      <c r="J634" s="1"/>
      <c r="K634" s="1"/>
      <c r="L634" s="1"/>
    </row>
    <row r="635" spans="2:12" x14ac:dyDescent="0.15">
      <c r="B635" s="126" t="s">
        <v>329</v>
      </c>
      <c r="C635" s="87" t="s">
        <v>323</v>
      </c>
      <c r="D635" s="88" t="s">
        <v>253</v>
      </c>
      <c r="E635" s="16">
        <f t="shared" si="110"/>
        <v>19</v>
      </c>
      <c r="F635" s="50">
        <v>2</v>
      </c>
      <c r="G635" s="50">
        <v>6</v>
      </c>
      <c r="H635" s="1">
        <v>11</v>
      </c>
      <c r="I635" s="1"/>
      <c r="J635" s="1"/>
      <c r="K635" s="1"/>
      <c r="L635" s="1"/>
    </row>
    <row r="636" spans="2:12" hidden="1" x14ac:dyDescent="0.15">
      <c r="B636" s="126" t="s">
        <v>329</v>
      </c>
      <c r="C636" s="123" t="s">
        <v>299</v>
      </c>
      <c r="D636" s="124" t="s">
        <v>253</v>
      </c>
      <c r="E636" s="16">
        <v>0</v>
      </c>
      <c r="F636" s="50"/>
      <c r="G636" s="50"/>
      <c r="H636" s="50"/>
      <c r="I636" s="50"/>
      <c r="J636" s="50"/>
      <c r="K636" s="50"/>
      <c r="L636" s="50"/>
    </row>
    <row r="637" spans="2:12" hidden="1" x14ac:dyDescent="0.15">
      <c r="B637" s="70" t="s">
        <v>329</v>
      </c>
      <c r="C637" s="87" t="s">
        <v>324</v>
      </c>
      <c r="D637" s="88" t="s">
        <v>253</v>
      </c>
      <c r="E637" s="16">
        <v>0</v>
      </c>
      <c r="F637" s="1"/>
      <c r="G637" s="1"/>
      <c r="H637" s="1"/>
      <c r="I637" s="1"/>
      <c r="J637" s="1"/>
      <c r="K637" s="1"/>
      <c r="L637" s="1"/>
    </row>
    <row r="638" spans="2:12" hidden="1" x14ac:dyDescent="0.15">
      <c r="B638" s="70" t="s">
        <v>329</v>
      </c>
      <c r="C638" s="87" t="s">
        <v>241</v>
      </c>
      <c r="D638" s="88" t="s">
        <v>253</v>
      </c>
      <c r="E638" s="16">
        <f t="shared" si="110"/>
        <v>0</v>
      </c>
      <c r="F638" s="1"/>
      <c r="G638" s="1"/>
      <c r="H638" s="1"/>
      <c r="I638" s="1"/>
      <c r="J638" s="1"/>
      <c r="K638" s="1"/>
      <c r="L638" s="1"/>
    </row>
    <row r="639" spans="2:12" hidden="1" x14ac:dyDescent="0.15">
      <c r="B639" s="70" t="s">
        <v>330</v>
      </c>
      <c r="C639" s="87" t="s">
        <v>469</v>
      </c>
      <c r="D639" s="88" t="s">
        <v>253</v>
      </c>
      <c r="E639" s="16">
        <f>SUM(F639:L639)</f>
        <v>0</v>
      </c>
      <c r="F639" s="1"/>
      <c r="G639" s="1"/>
      <c r="H639" s="1"/>
      <c r="I639" s="1"/>
      <c r="J639" s="1"/>
      <c r="K639" s="1"/>
      <c r="L639" s="1"/>
    </row>
    <row r="640" spans="2:12" hidden="1" x14ac:dyDescent="0.15">
      <c r="B640" s="70" t="s">
        <v>330</v>
      </c>
      <c r="C640" s="87" t="s">
        <v>323</v>
      </c>
      <c r="D640" s="88" t="s">
        <v>253</v>
      </c>
      <c r="E640" s="16">
        <f t="shared" si="110"/>
        <v>0</v>
      </c>
      <c r="F640" s="1"/>
      <c r="G640" s="1"/>
      <c r="H640" s="1"/>
      <c r="I640" s="1"/>
      <c r="J640" s="1"/>
      <c r="K640" s="1"/>
      <c r="L640" s="1"/>
    </row>
    <row r="641" spans="2:12" hidden="1" x14ac:dyDescent="0.15">
      <c r="B641" s="70" t="s">
        <v>330</v>
      </c>
      <c r="C641" s="87" t="s">
        <v>299</v>
      </c>
      <c r="D641" s="88" t="s">
        <v>253</v>
      </c>
      <c r="E641" s="16">
        <f t="shared" si="110"/>
        <v>0</v>
      </c>
      <c r="F641" s="1"/>
      <c r="G641" s="1"/>
      <c r="H641" s="1"/>
      <c r="I641" s="1"/>
      <c r="J641" s="1"/>
      <c r="K641" s="1"/>
      <c r="L641" s="1"/>
    </row>
    <row r="642" spans="2:12" hidden="1" x14ac:dyDescent="0.15">
      <c r="B642" s="70" t="s">
        <v>330</v>
      </c>
      <c r="C642" s="87" t="s">
        <v>324</v>
      </c>
      <c r="D642" s="88" t="s">
        <v>253</v>
      </c>
      <c r="E642" s="16">
        <f t="shared" si="110"/>
        <v>0</v>
      </c>
      <c r="F642" s="1"/>
      <c r="G642" s="1"/>
      <c r="H642" s="1"/>
      <c r="I642" s="1"/>
      <c r="J642" s="1"/>
      <c r="K642" s="1"/>
      <c r="L642" s="1"/>
    </row>
    <row r="643" spans="2:12" hidden="1" x14ac:dyDescent="0.15">
      <c r="B643" s="87" t="s">
        <v>331</v>
      </c>
      <c r="C643" s="87" t="s">
        <v>469</v>
      </c>
      <c r="D643" s="88" t="s">
        <v>253</v>
      </c>
      <c r="E643" s="16">
        <f>SUM(F643:L643)</f>
        <v>0</v>
      </c>
      <c r="F643" s="1"/>
      <c r="G643" s="1"/>
      <c r="H643" s="1"/>
      <c r="I643" s="1"/>
      <c r="J643" s="1"/>
      <c r="K643" s="1"/>
      <c r="L643" s="1"/>
    </row>
    <row r="644" spans="2:12" hidden="1" x14ac:dyDescent="0.15">
      <c r="B644" s="87" t="s">
        <v>331</v>
      </c>
      <c r="C644" s="87" t="s">
        <v>323</v>
      </c>
      <c r="D644" s="88" t="s">
        <v>253</v>
      </c>
      <c r="E644" s="16">
        <f t="shared" si="110"/>
        <v>0</v>
      </c>
      <c r="F644" s="1"/>
      <c r="G644" s="1"/>
      <c r="H644" s="1"/>
      <c r="I644" s="1"/>
      <c r="J644" s="1"/>
      <c r="K644" s="1"/>
      <c r="L644" s="1"/>
    </row>
    <row r="645" spans="2:12" hidden="1" x14ac:dyDescent="0.15">
      <c r="B645" s="87" t="s">
        <v>331</v>
      </c>
      <c r="C645" s="87" t="s">
        <v>299</v>
      </c>
      <c r="D645" s="88" t="s">
        <v>253</v>
      </c>
      <c r="E645" s="16">
        <f t="shared" si="110"/>
        <v>0</v>
      </c>
      <c r="F645" s="1"/>
      <c r="G645" s="1"/>
      <c r="H645" s="1"/>
      <c r="I645" s="1"/>
      <c r="J645" s="1"/>
      <c r="K645" s="1"/>
      <c r="L645" s="1"/>
    </row>
    <row r="646" spans="2:12" hidden="1" x14ac:dyDescent="0.15">
      <c r="B646" s="87" t="s">
        <v>331</v>
      </c>
      <c r="C646" s="87" t="s">
        <v>324</v>
      </c>
      <c r="D646" s="88" t="s">
        <v>253</v>
      </c>
      <c r="E646" s="16">
        <f t="shared" si="110"/>
        <v>0</v>
      </c>
      <c r="F646" s="1"/>
      <c r="G646" s="1"/>
      <c r="H646" s="1"/>
      <c r="I646" s="1"/>
      <c r="J646" s="1"/>
      <c r="K646" s="1"/>
      <c r="L646" s="1"/>
    </row>
    <row r="647" spans="2:12" x14ac:dyDescent="0.15">
      <c r="B647" s="12" t="s">
        <v>153</v>
      </c>
      <c r="C647" s="12"/>
      <c r="D647" s="13"/>
      <c r="E647" s="14"/>
      <c r="F647" s="14"/>
      <c r="G647" s="14"/>
      <c r="H647" s="14"/>
      <c r="I647" s="14"/>
      <c r="J647" s="14"/>
      <c r="K647" s="14"/>
      <c r="L647" s="14"/>
    </row>
    <row r="648" spans="2:12" hidden="1" x14ac:dyDescent="0.15">
      <c r="B648" s="87" t="s">
        <v>333</v>
      </c>
      <c r="C648" s="87" t="s">
        <v>469</v>
      </c>
      <c r="D648" s="88" t="s">
        <v>291</v>
      </c>
      <c r="E648" s="16">
        <f>SUM(F648:L648)</f>
        <v>0</v>
      </c>
      <c r="F648" s="16">
        <f t="shared" ref="F648:L649" si="121">+F634</f>
        <v>0</v>
      </c>
      <c r="G648" s="16">
        <f t="shared" si="121"/>
        <v>0</v>
      </c>
      <c r="H648" s="16">
        <f t="shared" si="121"/>
        <v>0</v>
      </c>
      <c r="I648" s="16">
        <f t="shared" si="121"/>
        <v>0</v>
      </c>
      <c r="J648" s="16">
        <f t="shared" si="121"/>
        <v>0</v>
      </c>
      <c r="K648" s="16">
        <f t="shared" si="121"/>
        <v>0</v>
      </c>
      <c r="L648" s="16">
        <f t="shared" si="121"/>
        <v>0</v>
      </c>
    </row>
    <row r="649" spans="2:12" x14ac:dyDescent="0.15">
      <c r="B649" s="87" t="s">
        <v>333</v>
      </c>
      <c r="C649" s="87" t="s">
        <v>323</v>
      </c>
      <c r="D649" s="88" t="s">
        <v>291</v>
      </c>
      <c r="E649" s="16">
        <f t="shared" si="110"/>
        <v>19</v>
      </c>
      <c r="F649" s="16">
        <f t="shared" si="121"/>
        <v>2</v>
      </c>
      <c r="G649" s="16">
        <f t="shared" si="121"/>
        <v>6</v>
      </c>
      <c r="H649" s="16">
        <f t="shared" si="121"/>
        <v>11</v>
      </c>
      <c r="I649" s="16">
        <f t="shared" si="121"/>
        <v>0</v>
      </c>
      <c r="J649" s="16">
        <f t="shared" si="121"/>
        <v>0</v>
      </c>
      <c r="K649" s="16">
        <f t="shared" si="121"/>
        <v>0</v>
      </c>
      <c r="L649" s="16">
        <f t="shared" si="121"/>
        <v>0</v>
      </c>
    </row>
    <row r="650" spans="2:12" hidden="1" x14ac:dyDescent="0.15">
      <c r="B650" s="87" t="s">
        <v>333</v>
      </c>
      <c r="C650" s="87" t="s">
        <v>299</v>
      </c>
      <c r="D650" s="88" t="s">
        <v>291</v>
      </c>
      <c r="E650" s="16">
        <v>0</v>
      </c>
      <c r="F650" s="16">
        <f>F636</f>
        <v>0</v>
      </c>
      <c r="G650" s="16">
        <f t="shared" ref="G650:K650" si="122">G636</f>
        <v>0</v>
      </c>
      <c r="H650" s="16">
        <f t="shared" si="122"/>
        <v>0</v>
      </c>
      <c r="I650" s="16">
        <f t="shared" si="122"/>
        <v>0</v>
      </c>
      <c r="J650" s="16">
        <f t="shared" si="122"/>
        <v>0</v>
      </c>
      <c r="K650" s="16">
        <f t="shared" si="122"/>
        <v>0</v>
      </c>
      <c r="L650" s="16" t="e">
        <f>+#REF!</f>
        <v>#REF!</v>
      </c>
    </row>
    <row r="651" spans="2:12" hidden="1" x14ac:dyDescent="0.15">
      <c r="B651" s="87" t="s">
        <v>333</v>
      </c>
      <c r="C651" s="87" t="s">
        <v>324</v>
      </c>
      <c r="D651" s="88" t="s">
        <v>291</v>
      </c>
      <c r="E651" s="16">
        <f t="shared" si="110"/>
        <v>0</v>
      </c>
      <c r="F651" s="16">
        <f>+F637</f>
        <v>0</v>
      </c>
      <c r="G651" s="16">
        <f t="shared" ref="G651:L651" si="123">+G637</f>
        <v>0</v>
      </c>
      <c r="H651" s="16">
        <f t="shared" si="123"/>
        <v>0</v>
      </c>
      <c r="I651" s="16">
        <f t="shared" si="123"/>
        <v>0</v>
      </c>
      <c r="J651" s="16">
        <f t="shared" si="123"/>
        <v>0</v>
      </c>
      <c r="K651" s="16">
        <f t="shared" si="123"/>
        <v>0</v>
      </c>
      <c r="L651" s="16">
        <f t="shared" si="123"/>
        <v>0</v>
      </c>
    </row>
    <row r="652" spans="2:12" hidden="1" x14ac:dyDescent="0.15">
      <c r="B652" s="87" t="s">
        <v>333</v>
      </c>
      <c r="C652" s="87" t="s">
        <v>241</v>
      </c>
      <c r="D652" s="88" t="s">
        <v>291</v>
      </c>
      <c r="E652" s="16">
        <f t="shared" si="110"/>
        <v>0</v>
      </c>
      <c r="F652" s="16">
        <f t="shared" ref="F652:K652" si="124">F638</f>
        <v>0</v>
      </c>
      <c r="G652" s="16">
        <f t="shared" si="124"/>
        <v>0</v>
      </c>
      <c r="H652" s="16">
        <f t="shared" si="124"/>
        <v>0</v>
      </c>
      <c r="I652" s="16">
        <f t="shared" si="124"/>
        <v>0</v>
      </c>
      <c r="J652" s="16">
        <f t="shared" si="124"/>
        <v>0</v>
      </c>
      <c r="K652" s="16">
        <f t="shared" si="124"/>
        <v>0</v>
      </c>
      <c r="L652" s="16"/>
    </row>
    <row r="653" spans="2:12" hidden="1" x14ac:dyDescent="0.15">
      <c r="B653" s="87" t="s">
        <v>336</v>
      </c>
      <c r="C653" s="87" t="s">
        <v>469</v>
      </c>
      <c r="D653" s="88" t="s">
        <v>291</v>
      </c>
      <c r="E653" s="16">
        <f>SUM(F653:L653)</f>
        <v>0</v>
      </c>
      <c r="F653" s="16">
        <f>+F639</f>
        <v>0</v>
      </c>
      <c r="G653" s="16">
        <f t="shared" ref="F653:L656" si="125">+G639</f>
        <v>0</v>
      </c>
      <c r="H653" s="16">
        <f t="shared" si="125"/>
        <v>0</v>
      </c>
      <c r="I653" s="16">
        <f t="shared" si="125"/>
        <v>0</v>
      </c>
      <c r="J653" s="16">
        <f t="shared" si="125"/>
        <v>0</v>
      </c>
      <c r="K653" s="16">
        <f t="shared" si="125"/>
        <v>0</v>
      </c>
      <c r="L653" s="16">
        <f t="shared" si="125"/>
        <v>0</v>
      </c>
    </row>
    <row r="654" spans="2:12" hidden="1" x14ac:dyDescent="0.15">
      <c r="B654" s="87" t="s">
        <v>336</v>
      </c>
      <c r="C654" s="87" t="s">
        <v>323</v>
      </c>
      <c r="D654" s="88" t="s">
        <v>291</v>
      </c>
      <c r="E654" s="16">
        <f t="shared" si="110"/>
        <v>0</v>
      </c>
      <c r="F654" s="16">
        <f t="shared" si="125"/>
        <v>0</v>
      </c>
      <c r="G654" s="16">
        <f t="shared" si="125"/>
        <v>0</v>
      </c>
      <c r="H654" s="16">
        <f t="shared" si="125"/>
        <v>0</v>
      </c>
      <c r="I654" s="16">
        <f t="shared" si="125"/>
        <v>0</v>
      </c>
      <c r="J654" s="16">
        <f t="shared" si="125"/>
        <v>0</v>
      </c>
      <c r="K654" s="16">
        <f t="shared" si="125"/>
        <v>0</v>
      </c>
      <c r="L654" s="16">
        <f t="shared" si="125"/>
        <v>0</v>
      </c>
    </row>
    <row r="655" spans="2:12" hidden="1" x14ac:dyDescent="0.15">
      <c r="B655" s="87" t="s">
        <v>336</v>
      </c>
      <c r="C655" s="87" t="s">
        <v>299</v>
      </c>
      <c r="D655" s="88" t="s">
        <v>291</v>
      </c>
      <c r="E655" s="16">
        <f t="shared" si="110"/>
        <v>0</v>
      </c>
      <c r="F655" s="16">
        <f>+F641</f>
        <v>0</v>
      </c>
      <c r="G655" s="16">
        <f t="shared" si="125"/>
        <v>0</v>
      </c>
      <c r="H655" s="16">
        <f t="shared" si="125"/>
        <v>0</v>
      </c>
      <c r="I655" s="16">
        <f t="shared" si="125"/>
        <v>0</v>
      </c>
      <c r="J655" s="16">
        <f t="shared" si="125"/>
        <v>0</v>
      </c>
      <c r="K655" s="16">
        <f t="shared" si="125"/>
        <v>0</v>
      </c>
      <c r="L655" s="16">
        <f t="shared" si="125"/>
        <v>0</v>
      </c>
    </row>
    <row r="656" spans="2:12" hidden="1" x14ac:dyDescent="0.15">
      <c r="B656" s="87" t="s">
        <v>336</v>
      </c>
      <c r="C656" s="87" t="s">
        <v>324</v>
      </c>
      <c r="D656" s="88" t="s">
        <v>291</v>
      </c>
      <c r="E656" s="16">
        <f t="shared" si="110"/>
        <v>0</v>
      </c>
      <c r="F656" s="16">
        <f>+F642</f>
        <v>0</v>
      </c>
      <c r="G656" s="16">
        <f t="shared" si="125"/>
        <v>0</v>
      </c>
      <c r="H656" s="16">
        <f t="shared" si="125"/>
        <v>0</v>
      </c>
      <c r="I656" s="16">
        <f t="shared" si="125"/>
        <v>0</v>
      </c>
      <c r="J656" s="16">
        <f t="shared" si="125"/>
        <v>0</v>
      </c>
      <c r="K656" s="16">
        <f t="shared" si="125"/>
        <v>0</v>
      </c>
      <c r="L656" s="16">
        <f t="shared" si="125"/>
        <v>0</v>
      </c>
    </row>
    <row r="657" spans="2:12" hidden="1" x14ac:dyDescent="0.15">
      <c r="B657" s="87" t="s">
        <v>334</v>
      </c>
      <c r="C657" s="87" t="s">
        <v>323</v>
      </c>
      <c r="D657" s="88" t="s">
        <v>291</v>
      </c>
      <c r="E657" s="16">
        <f t="shared" si="110"/>
        <v>0</v>
      </c>
      <c r="F657" s="16">
        <f t="shared" ref="F657:L659" si="126">+F628</f>
        <v>0</v>
      </c>
      <c r="G657" s="16">
        <f t="shared" si="126"/>
        <v>0</v>
      </c>
      <c r="H657" s="16">
        <f t="shared" si="126"/>
        <v>0</v>
      </c>
      <c r="I657" s="16">
        <f t="shared" si="126"/>
        <v>0</v>
      </c>
      <c r="J657" s="16">
        <f t="shared" si="126"/>
        <v>0</v>
      </c>
      <c r="K657" s="16">
        <f t="shared" si="126"/>
        <v>0</v>
      </c>
      <c r="L657" s="16">
        <f t="shared" si="126"/>
        <v>0</v>
      </c>
    </row>
    <row r="658" spans="2:12" hidden="1" x14ac:dyDescent="0.15">
      <c r="B658" s="87" t="s">
        <v>334</v>
      </c>
      <c r="C658" s="87" t="s">
        <v>299</v>
      </c>
      <c r="D658" s="88" t="s">
        <v>291</v>
      </c>
      <c r="E658" s="16">
        <f t="shared" si="110"/>
        <v>0</v>
      </c>
      <c r="F658" s="16">
        <f t="shared" si="126"/>
        <v>0</v>
      </c>
      <c r="G658" s="16">
        <f t="shared" si="126"/>
        <v>0</v>
      </c>
      <c r="H658" s="16">
        <f t="shared" si="126"/>
        <v>0</v>
      </c>
      <c r="I658" s="16">
        <f t="shared" si="126"/>
        <v>0</v>
      </c>
      <c r="J658" s="16">
        <f t="shared" si="126"/>
        <v>0</v>
      </c>
      <c r="K658" s="16">
        <f t="shared" si="126"/>
        <v>0</v>
      </c>
      <c r="L658" s="16">
        <f t="shared" si="126"/>
        <v>0</v>
      </c>
    </row>
    <row r="659" spans="2:12" hidden="1" x14ac:dyDescent="0.15">
      <c r="B659" s="87" t="s">
        <v>334</v>
      </c>
      <c r="C659" s="87" t="s">
        <v>324</v>
      </c>
      <c r="D659" s="88" t="s">
        <v>291</v>
      </c>
      <c r="E659" s="16">
        <f t="shared" si="110"/>
        <v>0</v>
      </c>
      <c r="F659" s="16">
        <f t="shared" si="126"/>
        <v>0</v>
      </c>
      <c r="G659" s="16">
        <f t="shared" si="126"/>
        <v>0</v>
      </c>
      <c r="H659" s="16">
        <f t="shared" si="126"/>
        <v>0</v>
      </c>
      <c r="I659" s="16">
        <f t="shared" si="126"/>
        <v>0</v>
      </c>
      <c r="J659" s="16">
        <f t="shared" si="126"/>
        <v>0</v>
      </c>
      <c r="K659" s="16">
        <f t="shared" si="126"/>
        <v>0</v>
      </c>
      <c r="L659" s="16">
        <f t="shared" si="126"/>
        <v>0</v>
      </c>
    </row>
    <row r="660" spans="2:12" hidden="1" x14ac:dyDescent="0.15">
      <c r="B660" s="87" t="s">
        <v>335</v>
      </c>
      <c r="C660" s="87" t="s">
        <v>469</v>
      </c>
      <c r="D660" s="88" t="s">
        <v>327</v>
      </c>
      <c r="E660" s="8">
        <f>SUM(F660:L660)</f>
        <v>0</v>
      </c>
      <c r="F660" s="8">
        <f t="shared" ref="F660:L660" si="127">+F617+F622</f>
        <v>0</v>
      </c>
      <c r="G660" s="8">
        <f t="shared" si="127"/>
        <v>0</v>
      </c>
      <c r="H660" s="8">
        <f t="shared" si="127"/>
        <v>0</v>
      </c>
      <c r="I660" s="8">
        <f t="shared" si="127"/>
        <v>0</v>
      </c>
      <c r="J660" s="8">
        <f t="shared" si="127"/>
        <v>0</v>
      </c>
      <c r="K660" s="8">
        <f t="shared" si="127"/>
        <v>0</v>
      </c>
      <c r="L660" s="8">
        <f t="shared" si="127"/>
        <v>0</v>
      </c>
    </row>
    <row r="661" spans="2:12" x14ac:dyDescent="0.15">
      <c r="B661" s="87" t="s">
        <v>335</v>
      </c>
      <c r="C661" s="87" t="s">
        <v>323</v>
      </c>
      <c r="D661" s="88" t="s">
        <v>327</v>
      </c>
      <c r="E661" s="8">
        <f t="shared" si="110"/>
        <v>141</v>
      </c>
      <c r="F661" s="8">
        <f>F618+F623</f>
        <v>34</v>
      </c>
      <c r="G661" s="8">
        <f>G618+G623</f>
        <v>26</v>
      </c>
      <c r="H661" s="8">
        <f>H618+H623</f>
        <v>81</v>
      </c>
      <c r="I661" s="8">
        <f t="shared" ref="I661:L664" si="128">+I618+I623</f>
        <v>0</v>
      </c>
      <c r="J661" s="8">
        <f t="shared" si="128"/>
        <v>0</v>
      </c>
      <c r="K661" s="8">
        <f t="shared" si="128"/>
        <v>0</v>
      </c>
      <c r="L661" s="8">
        <f t="shared" si="128"/>
        <v>0</v>
      </c>
    </row>
    <row r="662" spans="2:12" hidden="1" x14ac:dyDescent="0.15">
      <c r="B662" s="87" t="s">
        <v>335</v>
      </c>
      <c r="C662" s="87" t="s">
        <v>299</v>
      </c>
      <c r="D662" s="88" t="s">
        <v>327</v>
      </c>
      <c r="E662" s="8">
        <f t="shared" si="110"/>
        <v>0</v>
      </c>
      <c r="F662" s="8">
        <f>F619+F624</f>
        <v>0</v>
      </c>
      <c r="G662" s="8">
        <f t="shared" ref="G662:H664" si="129">+G619+G624</f>
        <v>0</v>
      </c>
      <c r="H662" s="8">
        <f t="shared" si="129"/>
        <v>0</v>
      </c>
      <c r="I662" s="8">
        <f t="shared" si="128"/>
        <v>0</v>
      </c>
      <c r="J662" s="8">
        <f t="shared" si="128"/>
        <v>0</v>
      </c>
      <c r="K662" s="8">
        <f t="shared" si="128"/>
        <v>0</v>
      </c>
      <c r="L662" s="8">
        <f t="shared" si="128"/>
        <v>0</v>
      </c>
    </row>
    <row r="663" spans="2:12" hidden="1" x14ac:dyDescent="0.15">
      <c r="B663" s="87" t="s">
        <v>335</v>
      </c>
      <c r="C663" s="87" t="s">
        <v>324</v>
      </c>
      <c r="D663" s="88" t="s">
        <v>327</v>
      </c>
      <c r="E663" s="8">
        <f t="shared" si="110"/>
        <v>0</v>
      </c>
      <c r="F663" s="8">
        <f>F620+F625</f>
        <v>0</v>
      </c>
      <c r="G663" s="8">
        <f t="shared" si="129"/>
        <v>0</v>
      </c>
      <c r="H663" s="8">
        <f t="shared" si="129"/>
        <v>0</v>
      </c>
      <c r="I663" s="8">
        <f t="shared" si="128"/>
        <v>0</v>
      </c>
      <c r="J663" s="8">
        <f t="shared" si="128"/>
        <v>0</v>
      </c>
      <c r="K663" s="8">
        <f t="shared" si="128"/>
        <v>0</v>
      </c>
      <c r="L663" s="8">
        <f t="shared" si="128"/>
        <v>0</v>
      </c>
    </row>
    <row r="664" spans="2:12" hidden="1" x14ac:dyDescent="0.15">
      <c r="B664" s="87" t="s">
        <v>335</v>
      </c>
      <c r="C664" s="87" t="s">
        <v>241</v>
      </c>
      <c r="D664" s="88" t="s">
        <v>327</v>
      </c>
      <c r="E664" s="8">
        <f t="shared" ref="E664:E666" si="130">SUM(F664:L664)</f>
        <v>0</v>
      </c>
      <c r="F664" s="8">
        <f>+F621+F626</f>
        <v>0</v>
      </c>
      <c r="G664" s="8">
        <f t="shared" si="129"/>
        <v>0</v>
      </c>
      <c r="H664" s="8">
        <f t="shared" si="129"/>
        <v>0</v>
      </c>
      <c r="I664" s="8">
        <f t="shared" si="128"/>
        <v>0</v>
      </c>
      <c r="J664" s="8">
        <f t="shared" si="128"/>
        <v>0</v>
      </c>
      <c r="K664" s="8">
        <f t="shared" si="128"/>
        <v>0</v>
      </c>
      <c r="L664" s="8">
        <f t="shared" si="128"/>
        <v>0</v>
      </c>
    </row>
    <row r="665" spans="2:12" x14ac:dyDescent="0.15">
      <c r="B665" s="136" t="s">
        <v>723</v>
      </c>
      <c r="C665" s="136"/>
      <c r="D665" s="137" t="s">
        <v>726</v>
      </c>
      <c r="E665" s="15">
        <f t="shared" si="130"/>
        <v>1</v>
      </c>
      <c r="F665" s="15">
        <v>1</v>
      </c>
      <c r="G665" s="8"/>
      <c r="H665" s="8"/>
      <c r="I665" s="8"/>
      <c r="J665" s="8"/>
      <c r="K665" s="8"/>
      <c r="L665" s="8"/>
    </row>
    <row r="666" spans="2:12" x14ac:dyDescent="0.15">
      <c r="B666" s="136" t="s">
        <v>725</v>
      </c>
      <c r="C666" s="136"/>
      <c r="D666" s="137" t="s">
        <v>727</v>
      </c>
      <c r="E666" s="8">
        <f t="shared" si="130"/>
        <v>0.5</v>
      </c>
      <c r="F666" s="8">
        <v>0.5</v>
      </c>
      <c r="G666" s="8"/>
      <c r="H666" s="8"/>
      <c r="I666" s="8"/>
      <c r="J666" s="8"/>
      <c r="K666" s="8"/>
      <c r="L666" s="8"/>
    </row>
    <row r="667" spans="2:12" hidden="1" x14ac:dyDescent="0.15">
      <c r="B667" s="87" t="s">
        <v>337</v>
      </c>
      <c r="C667" s="87" t="s">
        <v>310</v>
      </c>
      <c r="D667" s="88" t="s">
        <v>280</v>
      </c>
      <c r="E667" s="16">
        <f t="shared" ref="E667:E691" si="131">SUM(F667:L667)</f>
        <v>0</v>
      </c>
      <c r="F667" s="16">
        <f t="shared" ref="F667:L676" si="132">+F578</f>
        <v>0</v>
      </c>
      <c r="G667" s="16">
        <f t="shared" si="132"/>
        <v>0</v>
      </c>
      <c r="H667" s="16">
        <f t="shared" si="132"/>
        <v>0</v>
      </c>
      <c r="I667" s="16">
        <f t="shared" si="132"/>
        <v>0</v>
      </c>
      <c r="J667" s="16">
        <f t="shared" si="132"/>
        <v>0</v>
      </c>
      <c r="K667" s="16">
        <f t="shared" si="132"/>
        <v>0</v>
      </c>
      <c r="L667" s="16">
        <f t="shared" si="132"/>
        <v>0</v>
      </c>
    </row>
    <row r="668" spans="2:12" hidden="1" x14ac:dyDescent="0.15">
      <c r="B668" s="87" t="s">
        <v>337</v>
      </c>
      <c r="C668" s="87" t="s">
        <v>274</v>
      </c>
      <c r="D668" s="88" t="s">
        <v>280</v>
      </c>
      <c r="E668" s="16">
        <f t="shared" si="131"/>
        <v>0</v>
      </c>
      <c r="F668" s="16">
        <f t="shared" si="132"/>
        <v>0</v>
      </c>
      <c r="G668" s="16">
        <f t="shared" si="132"/>
        <v>0</v>
      </c>
      <c r="H668" s="16">
        <f t="shared" si="132"/>
        <v>0</v>
      </c>
      <c r="I668" s="16">
        <f t="shared" si="132"/>
        <v>0</v>
      </c>
      <c r="J668" s="16">
        <f t="shared" si="132"/>
        <v>0</v>
      </c>
      <c r="K668" s="16">
        <f t="shared" si="132"/>
        <v>0</v>
      </c>
      <c r="L668" s="16">
        <f t="shared" si="132"/>
        <v>0</v>
      </c>
    </row>
    <row r="669" spans="2:12" hidden="1" x14ac:dyDescent="0.15">
      <c r="B669" s="87" t="s">
        <v>337</v>
      </c>
      <c r="C669" s="87" t="s">
        <v>466</v>
      </c>
      <c r="D669" s="88" t="s">
        <v>280</v>
      </c>
      <c r="E669" s="16">
        <f t="shared" si="131"/>
        <v>0</v>
      </c>
      <c r="F669" s="16">
        <f t="shared" si="132"/>
        <v>0</v>
      </c>
      <c r="G669" s="16">
        <f t="shared" si="132"/>
        <v>0</v>
      </c>
      <c r="H669" s="16">
        <f t="shared" si="132"/>
        <v>0</v>
      </c>
      <c r="I669" s="16">
        <f t="shared" si="132"/>
        <v>0</v>
      </c>
      <c r="J669" s="16">
        <f t="shared" si="132"/>
        <v>0</v>
      </c>
      <c r="K669" s="16">
        <f t="shared" si="132"/>
        <v>0</v>
      </c>
      <c r="L669" s="16">
        <f t="shared" si="132"/>
        <v>0</v>
      </c>
    </row>
    <row r="670" spans="2:12" x14ac:dyDescent="0.15">
      <c r="B670" s="87" t="s">
        <v>724</v>
      </c>
      <c r="C670" s="87" t="s">
        <v>311</v>
      </c>
      <c r="D670" s="88" t="s">
        <v>280</v>
      </c>
      <c r="E670" s="16">
        <f t="shared" si="131"/>
        <v>19</v>
      </c>
      <c r="F670" s="16">
        <f t="shared" si="132"/>
        <v>0</v>
      </c>
      <c r="G670" s="16">
        <f t="shared" si="132"/>
        <v>6</v>
      </c>
      <c r="H670" s="16">
        <f t="shared" si="132"/>
        <v>13</v>
      </c>
      <c r="I670" s="16">
        <f t="shared" si="132"/>
        <v>0</v>
      </c>
      <c r="J670" s="16">
        <f t="shared" si="132"/>
        <v>0</v>
      </c>
      <c r="K670" s="16">
        <f t="shared" si="132"/>
        <v>0</v>
      </c>
      <c r="L670" s="16">
        <f t="shared" si="132"/>
        <v>0</v>
      </c>
    </row>
    <row r="671" spans="2:12" hidden="1" x14ac:dyDescent="0.15">
      <c r="B671" s="87" t="s">
        <v>337</v>
      </c>
      <c r="C671" s="87" t="s">
        <v>275</v>
      </c>
      <c r="D671" s="88" t="s">
        <v>280</v>
      </c>
      <c r="E671" s="16">
        <f t="shared" si="131"/>
        <v>0</v>
      </c>
      <c r="F671" s="16">
        <f t="shared" si="132"/>
        <v>0</v>
      </c>
      <c r="G671" s="16">
        <f t="shared" si="132"/>
        <v>0</v>
      </c>
      <c r="H671" s="16">
        <f t="shared" si="132"/>
        <v>0</v>
      </c>
      <c r="I671" s="16">
        <f t="shared" si="132"/>
        <v>0</v>
      </c>
      <c r="J671" s="16">
        <f t="shared" si="132"/>
        <v>0</v>
      </c>
      <c r="K671" s="16">
        <f t="shared" si="132"/>
        <v>0</v>
      </c>
      <c r="L671" s="16">
        <f t="shared" si="132"/>
        <v>0</v>
      </c>
    </row>
    <row r="672" spans="2:12" hidden="1" x14ac:dyDescent="0.15">
      <c r="B672" s="87" t="s">
        <v>337</v>
      </c>
      <c r="C672" s="87" t="s">
        <v>312</v>
      </c>
      <c r="D672" s="88" t="s">
        <v>280</v>
      </c>
      <c r="E672" s="16">
        <f t="shared" si="131"/>
        <v>0</v>
      </c>
      <c r="F672" s="16">
        <f t="shared" si="132"/>
        <v>0</v>
      </c>
      <c r="G672" s="16">
        <f t="shared" si="132"/>
        <v>0</v>
      </c>
      <c r="H672" s="16">
        <f t="shared" si="132"/>
        <v>0</v>
      </c>
      <c r="I672" s="16">
        <f t="shared" si="132"/>
        <v>0</v>
      </c>
      <c r="J672" s="16">
        <f t="shared" si="132"/>
        <v>0</v>
      </c>
      <c r="K672" s="16">
        <f t="shared" si="132"/>
        <v>0</v>
      </c>
      <c r="L672" s="16">
        <f t="shared" si="132"/>
        <v>0</v>
      </c>
    </row>
    <row r="673" spans="2:12" hidden="1" x14ac:dyDescent="0.15">
      <c r="B673" s="87" t="s">
        <v>337</v>
      </c>
      <c r="C673" s="87" t="s">
        <v>313</v>
      </c>
      <c r="D673" s="88" t="s">
        <v>280</v>
      </c>
      <c r="E673" s="16">
        <f t="shared" si="131"/>
        <v>0</v>
      </c>
      <c r="F673" s="16">
        <f t="shared" si="132"/>
        <v>0</v>
      </c>
      <c r="G673" s="16">
        <f t="shared" si="132"/>
        <v>0</v>
      </c>
      <c r="H673" s="16">
        <f t="shared" si="132"/>
        <v>0</v>
      </c>
      <c r="I673" s="16">
        <f t="shared" si="132"/>
        <v>0</v>
      </c>
      <c r="J673" s="16">
        <f t="shared" si="132"/>
        <v>0</v>
      </c>
      <c r="K673" s="16">
        <f t="shared" si="132"/>
        <v>0</v>
      </c>
      <c r="L673" s="16">
        <f t="shared" si="132"/>
        <v>0</v>
      </c>
    </row>
    <row r="674" spans="2:12" hidden="1" x14ac:dyDescent="0.15">
      <c r="B674" s="87" t="s">
        <v>337</v>
      </c>
      <c r="C674" s="87" t="s">
        <v>314</v>
      </c>
      <c r="D674" s="88" t="s">
        <v>280</v>
      </c>
      <c r="E674" s="16">
        <f t="shared" si="131"/>
        <v>0</v>
      </c>
      <c r="F674" s="16">
        <f t="shared" si="132"/>
        <v>0</v>
      </c>
      <c r="G674" s="16">
        <f t="shared" si="132"/>
        <v>0</v>
      </c>
      <c r="H674" s="16">
        <f t="shared" si="132"/>
        <v>0</v>
      </c>
      <c r="I674" s="16">
        <f t="shared" si="132"/>
        <v>0</v>
      </c>
      <c r="J674" s="16">
        <f t="shared" si="132"/>
        <v>0</v>
      </c>
      <c r="K674" s="16">
        <f t="shared" si="132"/>
        <v>0</v>
      </c>
      <c r="L674" s="16">
        <f t="shared" si="132"/>
        <v>0</v>
      </c>
    </row>
    <row r="675" spans="2:12" hidden="1" x14ac:dyDescent="0.15">
      <c r="B675" s="87" t="s">
        <v>337</v>
      </c>
      <c r="C675" s="87" t="s">
        <v>276</v>
      </c>
      <c r="D675" s="88" t="s">
        <v>280</v>
      </c>
      <c r="E675" s="16">
        <f t="shared" si="131"/>
        <v>0</v>
      </c>
      <c r="F675" s="16">
        <f t="shared" si="132"/>
        <v>0</v>
      </c>
      <c r="G675" s="16">
        <f t="shared" si="132"/>
        <v>0</v>
      </c>
      <c r="H675" s="16">
        <f t="shared" si="132"/>
        <v>0</v>
      </c>
      <c r="I675" s="16">
        <f t="shared" si="132"/>
        <v>0</v>
      </c>
      <c r="J675" s="16">
        <f t="shared" si="132"/>
        <v>0</v>
      </c>
      <c r="K675" s="16">
        <f t="shared" si="132"/>
        <v>0</v>
      </c>
      <c r="L675" s="16">
        <f t="shared" si="132"/>
        <v>0</v>
      </c>
    </row>
    <row r="676" spans="2:12" hidden="1" x14ac:dyDescent="0.15">
      <c r="B676" s="87" t="s">
        <v>337</v>
      </c>
      <c r="C676" s="87" t="s">
        <v>315</v>
      </c>
      <c r="D676" s="88" t="s">
        <v>280</v>
      </c>
      <c r="E676" s="16">
        <f t="shared" si="131"/>
        <v>0</v>
      </c>
      <c r="F676" s="16">
        <f t="shared" si="132"/>
        <v>0</v>
      </c>
      <c r="G676" s="16">
        <f t="shared" si="132"/>
        <v>0</v>
      </c>
      <c r="H676" s="16">
        <f t="shared" si="132"/>
        <v>0</v>
      </c>
      <c r="I676" s="16">
        <f t="shared" si="132"/>
        <v>0</v>
      </c>
      <c r="J676" s="16">
        <f t="shared" si="132"/>
        <v>0</v>
      </c>
      <c r="K676" s="16">
        <f t="shared" si="132"/>
        <v>0</v>
      </c>
      <c r="L676" s="16">
        <f t="shared" si="132"/>
        <v>0</v>
      </c>
    </row>
    <row r="677" spans="2:12" hidden="1" x14ac:dyDescent="0.15">
      <c r="B677" s="87" t="s">
        <v>337</v>
      </c>
      <c r="C677" s="87" t="s">
        <v>316</v>
      </c>
      <c r="D677" s="88" t="s">
        <v>280</v>
      </c>
      <c r="E677" s="16">
        <f t="shared" si="131"/>
        <v>0</v>
      </c>
      <c r="F677" s="16">
        <f t="shared" ref="F677:L686" si="133">+F588</f>
        <v>0</v>
      </c>
      <c r="G677" s="16">
        <f t="shared" si="133"/>
        <v>0</v>
      </c>
      <c r="H677" s="16">
        <f t="shared" si="133"/>
        <v>0</v>
      </c>
      <c r="I677" s="16">
        <f t="shared" si="133"/>
        <v>0</v>
      </c>
      <c r="J677" s="16">
        <f t="shared" si="133"/>
        <v>0</v>
      </c>
      <c r="K677" s="16">
        <f t="shared" si="133"/>
        <v>0</v>
      </c>
      <c r="L677" s="16">
        <f t="shared" si="133"/>
        <v>0</v>
      </c>
    </row>
    <row r="678" spans="2:12" hidden="1" x14ac:dyDescent="0.15">
      <c r="B678" s="87" t="s">
        <v>337</v>
      </c>
      <c r="C678" s="87" t="s">
        <v>317</v>
      </c>
      <c r="D678" s="88" t="s">
        <v>280</v>
      </c>
      <c r="E678" s="16">
        <f t="shared" si="131"/>
        <v>0</v>
      </c>
      <c r="F678" s="16">
        <f t="shared" si="133"/>
        <v>0</v>
      </c>
      <c r="G678" s="16">
        <f t="shared" si="133"/>
        <v>0</v>
      </c>
      <c r="H678" s="16">
        <f t="shared" si="133"/>
        <v>0</v>
      </c>
      <c r="I678" s="16">
        <f t="shared" si="133"/>
        <v>0</v>
      </c>
      <c r="J678" s="16">
        <f t="shared" si="133"/>
        <v>0</v>
      </c>
      <c r="K678" s="16">
        <f t="shared" si="133"/>
        <v>0</v>
      </c>
      <c r="L678" s="16">
        <f t="shared" si="133"/>
        <v>0</v>
      </c>
    </row>
    <row r="679" spans="2:12" hidden="1" x14ac:dyDescent="0.15">
      <c r="B679" s="87" t="s">
        <v>337</v>
      </c>
      <c r="C679" s="87" t="s">
        <v>277</v>
      </c>
      <c r="D679" s="88" t="s">
        <v>280</v>
      </c>
      <c r="E679" s="16">
        <f t="shared" si="131"/>
        <v>0</v>
      </c>
      <c r="F679" s="16">
        <f t="shared" si="133"/>
        <v>0</v>
      </c>
      <c r="G679" s="16">
        <f t="shared" si="133"/>
        <v>0</v>
      </c>
      <c r="H679" s="16">
        <f t="shared" si="133"/>
        <v>0</v>
      </c>
      <c r="I679" s="16">
        <f t="shared" si="133"/>
        <v>0</v>
      </c>
      <c r="J679" s="16">
        <f t="shared" si="133"/>
        <v>0</v>
      </c>
      <c r="K679" s="16">
        <f t="shared" si="133"/>
        <v>0</v>
      </c>
      <c r="L679" s="16">
        <f t="shared" si="133"/>
        <v>0</v>
      </c>
    </row>
    <row r="680" spans="2:12" hidden="1" x14ac:dyDescent="0.15">
      <c r="B680" s="87" t="s">
        <v>337</v>
      </c>
      <c r="C680" s="87" t="s">
        <v>318</v>
      </c>
      <c r="D680" s="88" t="s">
        <v>280</v>
      </c>
      <c r="E680" s="16">
        <f t="shared" si="131"/>
        <v>0</v>
      </c>
      <c r="F680" s="16">
        <f t="shared" si="133"/>
        <v>0</v>
      </c>
      <c r="G680" s="16">
        <f t="shared" si="133"/>
        <v>0</v>
      </c>
      <c r="H680" s="16">
        <f t="shared" si="133"/>
        <v>0</v>
      </c>
      <c r="I680" s="16">
        <f t="shared" si="133"/>
        <v>0</v>
      </c>
      <c r="J680" s="16">
        <f t="shared" si="133"/>
        <v>0</v>
      </c>
      <c r="K680" s="16">
        <f t="shared" si="133"/>
        <v>0</v>
      </c>
      <c r="L680" s="16">
        <f t="shared" si="133"/>
        <v>0</v>
      </c>
    </row>
    <row r="681" spans="2:12" hidden="1" x14ac:dyDescent="0.15">
      <c r="B681" s="87" t="s">
        <v>337</v>
      </c>
      <c r="C681" s="87" t="s">
        <v>319</v>
      </c>
      <c r="D681" s="88" t="s">
        <v>280</v>
      </c>
      <c r="E681" s="16">
        <f t="shared" si="131"/>
        <v>0</v>
      </c>
      <c r="F681" s="16">
        <f t="shared" si="133"/>
        <v>0</v>
      </c>
      <c r="G681" s="16">
        <f t="shared" si="133"/>
        <v>0</v>
      </c>
      <c r="H681" s="16">
        <f t="shared" si="133"/>
        <v>0</v>
      </c>
      <c r="I681" s="16">
        <f t="shared" si="133"/>
        <v>0</v>
      </c>
      <c r="J681" s="16">
        <f t="shared" si="133"/>
        <v>0</v>
      </c>
      <c r="K681" s="16">
        <f t="shared" si="133"/>
        <v>0</v>
      </c>
      <c r="L681" s="16">
        <f t="shared" si="133"/>
        <v>0</v>
      </c>
    </row>
    <row r="682" spans="2:12" x14ac:dyDescent="0.15">
      <c r="B682" s="87" t="s">
        <v>337</v>
      </c>
      <c r="C682" s="87" t="s">
        <v>320</v>
      </c>
      <c r="D682" s="88" t="s">
        <v>280</v>
      </c>
      <c r="E682" s="16">
        <f t="shared" si="131"/>
        <v>2</v>
      </c>
      <c r="F682" s="16">
        <f t="shared" si="133"/>
        <v>2</v>
      </c>
      <c r="G682" s="16">
        <f t="shared" si="133"/>
        <v>0</v>
      </c>
      <c r="H682" s="16">
        <f t="shared" si="133"/>
        <v>0</v>
      </c>
      <c r="I682" s="16">
        <f t="shared" si="133"/>
        <v>0</v>
      </c>
      <c r="J682" s="16">
        <f t="shared" si="133"/>
        <v>0</v>
      </c>
      <c r="K682" s="16">
        <f t="shared" si="133"/>
        <v>0</v>
      </c>
      <c r="L682" s="16">
        <f t="shared" si="133"/>
        <v>0</v>
      </c>
    </row>
    <row r="683" spans="2:12" hidden="1" x14ac:dyDescent="0.15">
      <c r="B683" s="87" t="s">
        <v>337</v>
      </c>
      <c r="C683" s="87" t="s">
        <v>279</v>
      </c>
      <c r="D683" s="88" t="s">
        <v>280</v>
      </c>
      <c r="E683" s="16">
        <f t="shared" si="131"/>
        <v>0</v>
      </c>
      <c r="F683" s="16">
        <f t="shared" si="133"/>
        <v>0</v>
      </c>
      <c r="G683" s="16">
        <f t="shared" si="133"/>
        <v>0</v>
      </c>
      <c r="H683" s="16">
        <f t="shared" si="133"/>
        <v>0</v>
      </c>
      <c r="I683" s="16">
        <f t="shared" si="133"/>
        <v>0</v>
      </c>
      <c r="J683" s="16">
        <f t="shared" si="133"/>
        <v>0</v>
      </c>
      <c r="K683" s="16">
        <f t="shared" si="133"/>
        <v>0</v>
      </c>
      <c r="L683" s="16">
        <f t="shared" si="133"/>
        <v>0</v>
      </c>
    </row>
    <row r="684" spans="2:12" hidden="1" x14ac:dyDescent="0.15">
      <c r="B684" s="87" t="s">
        <v>337</v>
      </c>
      <c r="C684" s="87" t="s">
        <v>321</v>
      </c>
      <c r="D684" s="88" t="s">
        <v>280</v>
      </c>
      <c r="E684" s="16">
        <f t="shared" si="131"/>
        <v>0</v>
      </c>
      <c r="F684" s="16">
        <f t="shared" si="133"/>
        <v>0</v>
      </c>
      <c r="G684" s="16">
        <f t="shared" si="133"/>
        <v>0</v>
      </c>
      <c r="H684" s="16">
        <f t="shared" si="133"/>
        <v>0</v>
      </c>
      <c r="I684" s="16">
        <f t="shared" si="133"/>
        <v>0</v>
      </c>
      <c r="J684" s="16">
        <f t="shared" si="133"/>
        <v>0</v>
      </c>
      <c r="K684" s="16">
        <f t="shared" si="133"/>
        <v>0</v>
      </c>
      <c r="L684" s="16">
        <f t="shared" si="133"/>
        <v>0</v>
      </c>
    </row>
    <row r="685" spans="2:12" hidden="1" x14ac:dyDescent="0.15">
      <c r="B685" s="87" t="s">
        <v>337</v>
      </c>
      <c r="C685" s="87" t="s">
        <v>322</v>
      </c>
      <c r="D685" s="88" t="s">
        <v>280</v>
      </c>
      <c r="E685" s="16">
        <f t="shared" si="131"/>
        <v>0</v>
      </c>
      <c r="F685" s="16">
        <f t="shared" si="133"/>
        <v>0</v>
      </c>
      <c r="G685" s="16">
        <f t="shared" si="133"/>
        <v>0</v>
      </c>
      <c r="H685" s="16">
        <f t="shared" si="133"/>
        <v>0</v>
      </c>
      <c r="I685" s="16">
        <f t="shared" si="133"/>
        <v>0</v>
      </c>
      <c r="J685" s="16">
        <f t="shared" si="133"/>
        <v>0</v>
      </c>
      <c r="K685" s="16">
        <f t="shared" si="133"/>
        <v>0</v>
      </c>
      <c r="L685" s="16">
        <f t="shared" si="133"/>
        <v>0</v>
      </c>
    </row>
    <row r="686" spans="2:12" hidden="1" x14ac:dyDescent="0.15">
      <c r="B686" s="87" t="s">
        <v>484</v>
      </c>
      <c r="C686" s="87" t="s">
        <v>317</v>
      </c>
      <c r="D686" s="88" t="s">
        <v>280</v>
      </c>
      <c r="E686" s="16">
        <f t="shared" si="131"/>
        <v>0</v>
      </c>
      <c r="F686" s="16">
        <f t="shared" si="133"/>
        <v>0</v>
      </c>
      <c r="G686" s="16">
        <f t="shared" si="133"/>
        <v>0</v>
      </c>
      <c r="H686" s="16">
        <f t="shared" si="133"/>
        <v>0</v>
      </c>
      <c r="I686" s="16">
        <f t="shared" si="133"/>
        <v>0</v>
      </c>
      <c r="J686" s="16">
        <f t="shared" si="133"/>
        <v>0</v>
      </c>
      <c r="K686" s="16">
        <f t="shared" si="133"/>
        <v>0</v>
      </c>
      <c r="L686" s="16">
        <f t="shared" si="133"/>
        <v>0</v>
      </c>
    </row>
    <row r="687" spans="2:12" hidden="1" x14ac:dyDescent="0.15">
      <c r="B687" s="87" t="s">
        <v>161</v>
      </c>
      <c r="C687" s="87" t="s">
        <v>470</v>
      </c>
      <c r="D687" s="88" t="s">
        <v>280</v>
      </c>
      <c r="E687" s="16">
        <f t="shared" si="131"/>
        <v>0</v>
      </c>
      <c r="F687" s="16">
        <f>+F602+F607+F612</f>
        <v>0</v>
      </c>
      <c r="G687" s="16">
        <f t="shared" ref="G687:K687" si="134">+G602+G607+G612</f>
        <v>0</v>
      </c>
      <c r="H687" s="16">
        <f t="shared" si="134"/>
        <v>0</v>
      </c>
      <c r="I687" s="16">
        <f t="shared" si="134"/>
        <v>0</v>
      </c>
      <c r="J687" s="16">
        <f t="shared" si="134"/>
        <v>0</v>
      </c>
      <c r="K687" s="16">
        <f t="shared" si="134"/>
        <v>0</v>
      </c>
      <c r="L687" s="16">
        <f>+L596+L602+L607+L612</f>
        <v>0</v>
      </c>
    </row>
    <row r="688" spans="2:12" x14ac:dyDescent="0.15">
      <c r="B688" s="87" t="s">
        <v>161</v>
      </c>
      <c r="C688" s="87" t="s">
        <v>338</v>
      </c>
      <c r="D688" s="88" t="s">
        <v>280</v>
      </c>
      <c r="E688" s="16">
        <f t="shared" si="131"/>
        <v>82</v>
      </c>
      <c r="F688" s="16">
        <f t="shared" ref="F688:L688" si="135">+F598+F603+F608+F613</f>
        <v>8</v>
      </c>
      <c r="G688" s="16">
        <f t="shared" si="135"/>
        <v>24</v>
      </c>
      <c r="H688" s="16">
        <f t="shared" si="135"/>
        <v>50</v>
      </c>
      <c r="I688" s="16">
        <f t="shared" si="135"/>
        <v>0</v>
      </c>
      <c r="J688" s="16">
        <f t="shared" si="135"/>
        <v>0</v>
      </c>
      <c r="K688" s="16">
        <f t="shared" si="135"/>
        <v>0</v>
      </c>
      <c r="L688" s="16">
        <f t="shared" si="135"/>
        <v>0</v>
      </c>
    </row>
    <row r="689" spans="2:12" hidden="1" x14ac:dyDescent="0.15">
      <c r="B689" s="87" t="s">
        <v>161</v>
      </c>
      <c r="C689" s="87" t="s">
        <v>339</v>
      </c>
      <c r="D689" s="88" t="s">
        <v>280</v>
      </c>
      <c r="E689" s="16">
        <f t="shared" si="131"/>
        <v>0</v>
      </c>
      <c r="F689" s="16">
        <f>+F599+F604+F609+F614</f>
        <v>0</v>
      </c>
      <c r="G689" s="16">
        <f t="shared" ref="G689:K689" si="136">+G599+G604+G609+G614</f>
        <v>0</v>
      </c>
      <c r="H689" s="16">
        <f t="shared" si="136"/>
        <v>0</v>
      </c>
      <c r="I689" s="16">
        <f t="shared" si="136"/>
        <v>0</v>
      </c>
      <c r="J689" s="16">
        <f t="shared" si="136"/>
        <v>0</v>
      </c>
      <c r="K689" s="16">
        <f t="shared" si="136"/>
        <v>0</v>
      </c>
      <c r="L689" s="16">
        <f>+L599+L604+L609+L614</f>
        <v>0</v>
      </c>
    </row>
    <row r="690" spans="2:12" hidden="1" x14ac:dyDescent="0.15">
      <c r="B690" s="87" t="s">
        <v>161</v>
      </c>
      <c r="C690" s="87" t="s">
        <v>340</v>
      </c>
      <c r="D690" s="88" t="s">
        <v>280</v>
      </c>
      <c r="E690" s="16">
        <f t="shared" si="131"/>
        <v>0</v>
      </c>
      <c r="F690" s="16">
        <f>+F600+F605+F610+F615</f>
        <v>0</v>
      </c>
      <c r="G690" s="16">
        <f t="shared" ref="G690:K691" si="137">+G600+G605+G610+G615</f>
        <v>0</v>
      </c>
      <c r="H690" s="16">
        <f t="shared" si="137"/>
        <v>0</v>
      </c>
      <c r="I690" s="16">
        <f t="shared" si="137"/>
        <v>0</v>
      </c>
      <c r="J690" s="16">
        <f t="shared" si="137"/>
        <v>0</v>
      </c>
      <c r="K690" s="16">
        <f t="shared" si="137"/>
        <v>0</v>
      </c>
      <c r="L690" s="16">
        <f>+L600+L605+L610+L615</f>
        <v>0</v>
      </c>
    </row>
    <row r="691" spans="2:12" hidden="1" x14ac:dyDescent="0.15">
      <c r="B691" s="87" t="s">
        <v>161</v>
      </c>
      <c r="C691" s="87" t="s">
        <v>341</v>
      </c>
      <c r="D691" s="88" t="s">
        <v>280</v>
      </c>
      <c r="E691" s="16">
        <f t="shared" si="131"/>
        <v>0</v>
      </c>
      <c r="F691" s="16">
        <f>+F601+F606+F611+F616</f>
        <v>0</v>
      </c>
      <c r="G691" s="16">
        <f t="shared" si="137"/>
        <v>0</v>
      </c>
      <c r="H691" s="16">
        <f t="shared" si="137"/>
        <v>0</v>
      </c>
      <c r="I691" s="16">
        <f t="shared" si="137"/>
        <v>0</v>
      </c>
      <c r="J691" s="16">
        <f t="shared" si="137"/>
        <v>0</v>
      </c>
      <c r="K691" s="16">
        <f t="shared" si="137"/>
        <v>0</v>
      </c>
      <c r="L691" s="16">
        <f>+L601+L606+L611+L616</f>
        <v>0</v>
      </c>
    </row>
    <row r="692" spans="2:12" x14ac:dyDescent="0.15">
      <c r="B692" s="5" t="s">
        <v>342</v>
      </c>
      <c r="C692" s="5"/>
      <c r="D692" s="11"/>
      <c r="E692" s="7"/>
      <c r="F692" s="7"/>
      <c r="G692" s="7"/>
      <c r="H692" s="7"/>
      <c r="I692" s="7"/>
      <c r="J692" s="7"/>
      <c r="K692" s="7"/>
      <c r="L692" s="7"/>
    </row>
    <row r="693" spans="2:12" x14ac:dyDescent="0.15">
      <c r="B693" s="12" t="s">
        <v>153</v>
      </c>
      <c r="C693" s="12"/>
      <c r="D693" s="13"/>
      <c r="E693" s="14"/>
      <c r="F693" s="14"/>
      <c r="G693" s="14"/>
      <c r="H693" s="14"/>
      <c r="I693" s="14"/>
      <c r="J693" s="14"/>
      <c r="K693" s="14"/>
      <c r="L693" s="14"/>
    </row>
    <row r="694" spans="2:12" x14ac:dyDescent="0.15">
      <c r="B694" s="87" t="s">
        <v>407</v>
      </c>
      <c r="C694" s="87" t="s">
        <v>463</v>
      </c>
      <c r="D694" s="88" t="s">
        <v>327</v>
      </c>
      <c r="E694" s="8">
        <f>SUM(F694:L694)</f>
        <v>290.8</v>
      </c>
      <c r="F694" s="37"/>
      <c r="G694" s="37">
        <v>111.7</v>
      </c>
      <c r="H694" s="37">
        <v>179.1</v>
      </c>
      <c r="I694" s="37"/>
      <c r="J694" s="37"/>
      <c r="K694" s="37"/>
      <c r="L694" s="37"/>
    </row>
    <row r="695" spans="2:12" x14ac:dyDescent="0.15">
      <c r="B695" s="87" t="s">
        <v>408</v>
      </c>
      <c r="C695" s="87" t="s">
        <v>687</v>
      </c>
      <c r="D695" s="88" t="s">
        <v>327</v>
      </c>
      <c r="E695" s="8">
        <f>SUM(F695:L695)</f>
        <v>119</v>
      </c>
      <c r="F695" s="37">
        <v>119</v>
      </c>
      <c r="G695" s="37"/>
      <c r="H695" s="37"/>
      <c r="I695" s="37"/>
      <c r="J695" s="37"/>
      <c r="K695" s="37"/>
      <c r="L695" s="37"/>
    </row>
    <row r="696" spans="2:12" hidden="1" x14ac:dyDescent="0.15">
      <c r="B696" s="87" t="s">
        <v>409</v>
      </c>
      <c r="C696" s="87" t="s">
        <v>687</v>
      </c>
      <c r="D696" s="88" t="s">
        <v>327</v>
      </c>
      <c r="E696" s="8">
        <f>SUM(F696:L696)</f>
        <v>0</v>
      </c>
      <c r="F696" s="53"/>
      <c r="G696" s="53"/>
      <c r="H696" s="37"/>
      <c r="I696" s="37"/>
      <c r="J696" s="37"/>
      <c r="K696" s="37"/>
      <c r="L696" s="37"/>
    </row>
    <row r="697" spans="2:12" hidden="1" x14ac:dyDescent="0.15">
      <c r="B697" s="87" t="s">
        <v>410</v>
      </c>
      <c r="C697" s="123" t="s">
        <v>693</v>
      </c>
      <c r="D697" s="88" t="s">
        <v>327</v>
      </c>
      <c r="E697" s="8">
        <f t="shared" ref="E697:E705" si="138">SUM(F697:L697)</f>
        <v>0</v>
      </c>
      <c r="F697" s="53"/>
      <c r="G697" s="53"/>
      <c r="H697" s="37"/>
      <c r="I697" s="37"/>
      <c r="J697" s="37"/>
      <c r="K697" s="37"/>
      <c r="L697" s="37"/>
    </row>
    <row r="698" spans="2:12" x14ac:dyDescent="0.15">
      <c r="B698" s="87" t="s">
        <v>409</v>
      </c>
      <c r="C698" s="98" t="s">
        <v>715</v>
      </c>
      <c r="D698" s="88" t="s">
        <v>327</v>
      </c>
      <c r="E698" s="8">
        <f t="shared" si="138"/>
        <v>2</v>
      </c>
      <c r="F698" s="53"/>
      <c r="G698" s="53"/>
      <c r="H698" s="37">
        <v>2</v>
      </c>
      <c r="I698" s="37"/>
      <c r="J698" s="37"/>
      <c r="K698" s="37"/>
      <c r="L698" s="37"/>
    </row>
    <row r="699" spans="2:12" x14ac:dyDescent="0.15">
      <c r="B699" s="87" t="s">
        <v>410</v>
      </c>
      <c r="C699" s="87" t="s">
        <v>558</v>
      </c>
      <c r="D699" s="88" t="s">
        <v>327</v>
      </c>
      <c r="E699" s="8">
        <f t="shared" si="138"/>
        <v>11.7</v>
      </c>
      <c r="F699" s="51"/>
      <c r="G699" s="51">
        <v>9</v>
      </c>
      <c r="H699" s="36">
        <v>2.7</v>
      </c>
      <c r="I699" s="36"/>
      <c r="J699" s="37"/>
      <c r="K699" s="37"/>
      <c r="L699" s="37"/>
    </row>
    <row r="700" spans="2:12" hidden="1" x14ac:dyDescent="0.15">
      <c r="B700" s="87" t="s">
        <v>688</v>
      </c>
      <c r="C700" s="87" t="s">
        <v>716</v>
      </c>
      <c r="D700" s="88" t="s">
        <v>327</v>
      </c>
      <c r="E700" s="8">
        <f t="shared" si="138"/>
        <v>0</v>
      </c>
      <c r="F700" s="51"/>
      <c r="G700" s="51"/>
      <c r="H700" s="36"/>
      <c r="I700" s="36"/>
      <c r="J700" s="37"/>
      <c r="K700" s="37"/>
      <c r="L700" s="37"/>
    </row>
    <row r="701" spans="2:12" x14ac:dyDescent="0.15">
      <c r="B701" s="87" t="s">
        <v>688</v>
      </c>
      <c r="C701" s="87" t="s">
        <v>689</v>
      </c>
      <c r="D701" s="88" t="s">
        <v>327</v>
      </c>
      <c r="E701" s="8">
        <f t="shared" si="138"/>
        <v>6.6</v>
      </c>
      <c r="F701" s="51">
        <v>6.6</v>
      </c>
      <c r="G701" s="51"/>
      <c r="H701" s="51"/>
      <c r="I701" s="36"/>
      <c r="J701" s="37"/>
      <c r="K701" s="37"/>
      <c r="L701" s="37"/>
    </row>
    <row r="702" spans="2:12" hidden="1" x14ac:dyDescent="0.15">
      <c r="B702" s="87" t="s">
        <v>629</v>
      </c>
      <c r="C702" s="87" t="s">
        <v>557</v>
      </c>
      <c r="D702" s="88" t="s">
        <v>327</v>
      </c>
      <c r="E702" s="8">
        <f t="shared" si="138"/>
        <v>0</v>
      </c>
      <c r="F702" s="53"/>
      <c r="G702" s="53"/>
      <c r="H702" s="53"/>
      <c r="I702" s="37"/>
      <c r="J702" s="37"/>
      <c r="K702" s="37"/>
      <c r="L702" s="37"/>
    </row>
    <row r="703" spans="2:12" ht="12.75" hidden="1" customHeight="1" x14ac:dyDescent="0.15">
      <c r="B703" s="87" t="s">
        <v>585</v>
      </c>
      <c r="C703" s="87" t="s">
        <v>557</v>
      </c>
      <c r="D703" s="88" t="s">
        <v>327</v>
      </c>
      <c r="E703" s="8">
        <f t="shared" si="138"/>
        <v>0</v>
      </c>
      <c r="F703" s="37"/>
      <c r="G703" s="37"/>
      <c r="H703" s="37"/>
      <c r="I703" s="37"/>
      <c r="J703" s="37"/>
      <c r="K703" s="37"/>
      <c r="L703" s="37"/>
    </row>
    <row r="704" spans="2:12" ht="12.75" hidden="1" customHeight="1" x14ac:dyDescent="0.15">
      <c r="B704" s="87" t="s">
        <v>618</v>
      </c>
      <c r="C704" s="87" t="s">
        <v>557</v>
      </c>
      <c r="D704" s="88" t="s">
        <v>327</v>
      </c>
      <c r="E704" s="8">
        <f t="shared" si="138"/>
        <v>0</v>
      </c>
      <c r="F704" s="37"/>
      <c r="G704" s="37"/>
      <c r="H704" s="37"/>
      <c r="I704" s="37"/>
      <c r="J704" s="37"/>
      <c r="K704" s="37"/>
      <c r="L704" s="37"/>
    </row>
    <row r="705" spans="2:12" hidden="1" x14ac:dyDescent="0.15">
      <c r="B705" s="87" t="s">
        <v>616</v>
      </c>
      <c r="C705" s="87" t="s">
        <v>557</v>
      </c>
      <c r="D705" s="88" t="s">
        <v>327</v>
      </c>
      <c r="E705" s="8">
        <f t="shared" si="138"/>
        <v>0</v>
      </c>
      <c r="F705" s="37"/>
      <c r="G705" s="37"/>
      <c r="H705" s="37"/>
      <c r="I705" s="37"/>
      <c r="J705" s="37"/>
      <c r="K705" s="37"/>
      <c r="L705" s="37"/>
    </row>
    <row r="706" spans="2:12" x14ac:dyDescent="0.15">
      <c r="B706" s="141" t="s">
        <v>728</v>
      </c>
      <c r="C706" s="87" t="s">
        <v>344</v>
      </c>
      <c r="D706" s="88" t="s">
        <v>343</v>
      </c>
      <c r="E706" s="25">
        <f>ROUND(+G706*I706,3)</f>
        <v>0.57799999999999996</v>
      </c>
      <c r="F706" s="71" t="s">
        <v>411</v>
      </c>
      <c r="G706" s="72">
        <v>0.6</v>
      </c>
      <c r="H706" s="71" t="s">
        <v>412</v>
      </c>
      <c r="I706" s="74">
        <v>0.96299999999999997</v>
      </c>
      <c r="J706" s="73"/>
      <c r="K706" s="73"/>
      <c r="L706" s="10"/>
    </row>
    <row r="707" spans="2:12" x14ac:dyDescent="0.15">
      <c r="B707" s="141"/>
      <c r="C707" s="87" t="s">
        <v>345</v>
      </c>
      <c r="D707" s="88" t="s">
        <v>346</v>
      </c>
      <c r="E707" s="8">
        <f>SUM(F707:L707)</f>
        <v>1.1559999999999999</v>
      </c>
      <c r="F707" s="8">
        <f>+F698*$E$706</f>
        <v>0</v>
      </c>
      <c r="G707" s="8">
        <f t="shared" ref="G707:K707" si="139">+G698*$E$706</f>
        <v>0</v>
      </c>
      <c r="H707" s="8">
        <f>+H698*$E$706</f>
        <v>1.1559999999999999</v>
      </c>
      <c r="I707" s="8">
        <f>+I698*$E$706</f>
        <v>0</v>
      </c>
      <c r="J707" s="8">
        <f t="shared" si="139"/>
        <v>0</v>
      </c>
      <c r="K707" s="8">
        <f t="shared" si="139"/>
        <v>0</v>
      </c>
      <c r="L707" s="8">
        <f>+L699*$E$706</f>
        <v>0</v>
      </c>
    </row>
    <row r="708" spans="2:12" x14ac:dyDescent="0.15">
      <c r="B708" s="141" t="s">
        <v>729</v>
      </c>
      <c r="C708" s="87" t="s">
        <v>344</v>
      </c>
      <c r="D708" s="88" t="s">
        <v>343</v>
      </c>
      <c r="E708" s="25">
        <f>ROUND(+G708*I708,3)</f>
        <v>0.59399999999999997</v>
      </c>
      <c r="F708" s="71" t="s">
        <v>411</v>
      </c>
      <c r="G708" s="72">
        <v>0.6</v>
      </c>
      <c r="H708" s="71" t="s">
        <v>412</v>
      </c>
      <c r="I708" s="74">
        <v>0.99</v>
      </c>
      <c r="J708" s="73"/>
      <c r="K708" s="73"/>
      <c r="L708" s="10"/>
    </row>
    <row r="709" spans="2:12" x14ac:dyDescent="0.15">
      <c r="B709" s="141"/>
      <c r="C709" s="87" t="s">
        <v>345</v>
      </c>
      <c r="D709" s="88" t="s">
        <v>346</v>
      </c>
      <c r="E709" s="8">
        <f>SUM(F709:L709)</f>
        <v>6.9497999999999998</v>
      </c>
      <c r="F709" s="8">
        <f t="shared" ref="F709:K709" si="140">+F699*$E$708</f>
        <v>0</v>
      </c>
      <c r="G709" s="8">
        <f>+G699*$E$708</f>
        <v>5.3460000000000001</v>
      </c>
      <c r="H709" s="8">
        <f t="shared" si="140"/>
        <v>1.6038000000000001</v>
      </c>
      <c r="I709" s="8">
        <f t="shared" si="140"/>
        <v>0</v>
      </c>
      <c r="J709" s="8">
        <f t="shared" si="140"/>
        <v>0</v>
      </c>
      <c r="K709" s="8">
        <f t="shared" si="140"/>
        <v>0</v>
      </c>
      <c r="L709" s="8">
        <f>+L700*$E$708</f>
        <v>0</v>
      </c>
    </row>
    <row r="710" spans="2:12" hidden="1" x14ac:dyDescent="0.15">
      <c r="B710" s="141" t="s">
        <v>717</v>
      </c>
      <c r="C710" s="87" t="s">
        <v>344</v>
      </c>
      <c r="D710" s="88" t="s">
        <v>343</v>
      </c>
      <c r="E710" s="25">
        <f>ROUND(+G710*I710,3)</f>
        <v>0.59399999999999997</v>
      </c>
      <c r="F710" s="71" t="s">
        <v>411</v>
      </c>
      <c r="G710" s="72">
        <v>0.6</v>
      </c>
      <c r="H710" s="71" t="s">
        <v>412</v>
      </c>
      <c r="I710" s="74">
        <v>0.99</v>
      </c>
      <c r="J710" s="73"/>
      <c r="K710" s="73"/>
      <c r="L710" s="10"/>
    </row>
    <row r="711" spans="2:12" hidden="1" x14ac:dyDescent="0.15">
      <c r="B711" s="141"/>
      <c r="C711" s="87" t="s">
        <v>345</v>
      </c>
      <c r="D711" s="88" t="s">
        <v>346</v>
      </c>
      <c r="E711" s="8">
        <f>SUM(F711:L711)</f>
        <v>0</v>
      </c>
      <c r="F711" s="8">
        <f t="shared" ref="F711:K711" si="141">+F700*$E$710</f>
        <v>0</v>
      </c>
      <c r="G711" s="8">
        <f t="shared" si="141"/>
        <v>0</v>
      </c>
      <c r="H711" s="8">
        <f t="shared" si="141"/>
        <v>0</v>
      </c>
      <c r="I711" s="8">
        <f t="shared" si="141"/>
        <v>0</v>
      </c>
      <c r="J711" s="8">
        <f t="shared" si="141"/>
        <v>0</v>
      </c>
      <c r="K711" s="8">
        <f t="shared" si="141"/>
        <v>0</v>
      </c>
      <c r="L711" s="8">
        <f>+L701*$E$710</f>
        <v>0</v>
      </c>
    </row>
    <row r="712" spans="2:12" x14ac:dyDescent="0.15">
      <c r="B712" s="141" t="s">
        <v>730</v>
      </c>
      <c r="C712" s="87" t="s">
        <v>344</v>
      </c>
      <c r="D712" s="88" t="s">
        <v>343</v>
      </c>
      <c r="E712" s="25">
        <f>ROUND(+G712*I712,3)</f>
        <v>0.69</v>
      </c>
      <c r="F712" s="71" t="s">
        <v>411</v>
      </c>
      <c r="G712" s="72">
        <v>0.6</v>
      </c>
      <c r="H712" s="71" t="s">
        <v>412</v>
      </c>
      <c r="I712" s="74">
        <v>1.1499999999999999</v>
      </c>
      <c r="J712" s="73"/>
      <c r="K712" s="73"/>
      <c r="L712" s="10"/>
    </row>
    <row r="713" spans="2:12" x14ac:dyDescent="0.15">
      <c r="B713" s="141"/>
      <c r="C713" s="87" t="s">
        <v>345</v>
      </c>
      <c r="D713" s="88" t="s">
        <v>346</v>
      </c>
      <c r="E713" s="8">
        <f>SUM(F713:L713)</f>
        <v>4.5539999999999994</v>
      </c>
      <c r="F713" s="8">
        <f>+F701*$E$712</f>
        <v>4.5539999999999994</v>
      </c>
      <c r="G713" s="8">
        <f>+G701*$E$712</f>
        <v>0</v>
      </c>
      <c r="H713" s="8">
        <f>+H701*$E$712</f>
        <v>0</v>
      </c>
      <c r="I713" s="8">
        <f t="shared" ref="I713:K713" si="142">+I701*$E$712</f>
        <v>0</v>
      </c>
      <c r="J713" s="8">
        <f t="shared" si="142"/>
        <v>0</v>
      </c>
      <c r="K713" s="8">
        <f t="shared" si="142"/>
        <v>0</v>
      </c>
      <c r="L713" s="8">
        <f t="shared" ref="L713" si="143">+L702*$E$712</f>
        <v>0</v>
      </c>
    </row>
    <row r="714" spans="2:12" hidden="1" x14ac:dyDescent="0.15">
      <c r="B714" s="141" t="s">
        <v>581</v>
      </c>
      <c r="C714" s="87" t="s">
        <v>344</v>
      </c>
      <c r="D714" s="88" t="s">
        <v>343</v>
      </c>
      <c r="E714" s="25">
        <f>ROUND(G714*I714,3)</f>
        <v>0.73499999999999999</v>
      </c>
      <c r="F714" s="71" t="s">
        <v>411</v>
      </c>
      <c r="G714" s="72">
        <v>0.6</v>
      </c>
      <c r="H714" s="71" t="s">
        <v>412</v>
      </c>
      <c r="I714" s="74">
        <v>1.2250000000000001</v>
      </c>
      <c r="J714" s="73"/>
      <c r="K714" s="73"/>
      <c r="L714" s="10"/>
    </row>
    <row r="715" spans="2:12" hidden="1" x14ac:dyDescent="0.15">
      <c r="B715" s="141"/>
      <c r="C715" s="87" t="s">
        <v>345</v>
      </c>
      <c r="D715" s="88" t="s">
        <v>346</v>
      </c>
      <c r="E715" s="8">
        <f>SUM(F715:L715)</f>
        <v>0</v>
      </c>
      <c r="F715" s="8">
        <f t="shared" ref="F715:L715" si="144">+F703*$E$714</f>
        <v>0</v>
      </c>
      <c r="G715" s="8">
        <f t="shared" si="144"/>
        <v>0</v>
      </c>
      <c r="H715" s="8">
        <f t="shared" si="144"/>
        <v>0</v>
      </c>
      <c r="I715" s="8">
        <f t="shared" si="144"/>
        <v>0</v>
      </c>
      <c r="J715" s="8">
        <f t="shared" si="144"/>
        <v>0</v>
      </c>
      <c r="K715" s="8">
        <f t="shared" si="144"/>
        <v>0</v>
      </c>
      <c r="L715" s="8">
        <f t="shared" si="144"/>
        <v>0</v>
      </c>
    </row>
    <row r="716" spans="2:12" hidden="1" x14ac:dyDescent="0.15">
      <c r="B716" s="141" t="s">
        <v>586</v>
      </c>
      <c r="C716" s="87" t="s">
        <v>344</v>
      </c>
      <c r="D716" s="88" t="s">
        <v>343</v>
      </c>
      <c r="E716" s="25">
        <f>ROUND(G716*I716,3)</f>
        <v>1.2250000000000001</v>
      </c>
      <c r="F716" s="71" t="s">
        <v>411</v>
      </c>
      <c r="G716" s="72">
        <v>1</v>
      </c>
      <c r="H716" s="71" t="s">
        <v>412</v>
      </c>
      <c r="I716" s="74">
        <v>1.2250000000000001</v>
      </c>
      <c r="J716" s="73"/>
      <c r="K716" s="73"/>
      <c r="L716" s="10"/>
    </row>
    <row r="717" spans="2:12" hidden="1" x14ac:dyDescent="0.15">
      <c r="B717" s="141"/>
      <c r="C717" s="87" t="s">
        <v>345</v>
      </c>
      <c r="D717" s="88" t="s">
        <v>346</v>
      </c>
      <c r="E717" s="8">
        <f>SUM(F717:L717)</f>
        <v>0</v>
      </c>
      <c r="F717" s="8">
        <f>+F704*$E$716</f>
        <v>0</v>
      </c>
      <c r="G717" s="8">
        <f t="shared" ref="G717:L717" si="145">+G703*$E$718</f>
        <v>0</v>
      </c>
      <c r="H717" s="8">
        <f t="shared" si="145"/>
        <v>0</v>
      </c>
      <c r="I717" s="8">
        <f t="shared" si="145"/>
        <v>0</v>
      </c>
      <c r="J717" s="8">
        <f t="shared" si="145"/>
        <v>0</v>
      </c>
      <c r="K717" s="8">
        <f t="shared" si="145"/>
        <v>0</v>
      </c>
      <c r="L717" s="8">
        <f t="shared" si="145"/>
        <v>0</v>
      </c>
    </row>
    <row r="718" spans="2:12" hidden="1" x14ac:dyDescent="0.15">
      <c r="B718" s="141" t="s">
        <v>617</v>
      </c>
      <c r="C718" s="87" t="s">
        <v>344</v>
      </c>
      <c r="D718" s="88" t="s">
        <v>343</v>
      </c>
      <c r="E718" s="25">
        <f>ROUND(G718*I718,3)</f>
        <v>0.73499999999999999</v>
      </c>
      <c r="F718" s="71" t="s">
        <v>411</v>
      </c>
      <c r="G718" s="72">
        <v>0.6</v>
      </c>
      <c r="H718" s="71" t="s">
        <v>412</v>
      </c>
      <c r="I718" s="74">
        <v>1.2250000000000001</v>
      </c>
      <c r="J718" s="73"/>
      <c r="K718" s="73"/>
      <c r="L718" s="10"/>
    </row>
    <row r="719" spans="2:12" hidden="1" x14ac:dyDescent="0.15">
      <c r="B719" s="141"/>
      <c r="C719" s="87" t="s">
        <v>345</v>
      </c>
      <c r="D719" s="88" t="s">
        <v>346</v>
      </c>
      <c r="E719" s="8">
        <f>SUM(F719:L719)</f>
        <v>0</v>
      </c>
      <c r="F719" s="8">
        <f t="shared" ref="F719:L719" si="146">+F705*$E$718</f>
        <v>0</v>
      </c>
      <c r="G719" s="8">
        <f t="shared" si="146"/>
        <v>0</v>
      </c>
      <c r="H719" s="8">
        <f t="shared" si="146"/>
        <v>0</v>
      </c>
      <c r="I719" s="8">
        <f t="shared" si="146"/>
        <v>0</v>
      </c>
      <c r="J719" s="8">
        <f t="shared" si="146"/>
        <v>0</v>
      </c>
      <c r="K719" s="8">
        <f t="shared" si="146"/>
        <v>0</v>
      </c>
      <c r="L719" s="8">
        <f t="shared" si="146"/>
        <v>0</v>
      </c>
    </row>
    <row r="720" spans="2:12" ht="25.9" customHeight="1" x14ac:dyDescent="0.15">
      <c r="B720" s="42" t="s">
        <v>527</v>
      </c>
      <c r="C720" s="26"/>
      <c r="D720" s="27" t="s">
        <v>346</v>
      </c>
      <c r="E720" s="28">
        <f>SUM(F720:L720)</f>
        <v>12.659799999999999</v>
      </c>
      <c r="F720" s="28">
        <f>+F707+F709+F711+F713+F715+F717+F719</f>
        <v>4.5539999999999994</v>
      </c>
      <c r="G720" s="28">
        <f>+G707+G709+G711+G713+G715+G719</f>
        <v>5.3460000000000001</v>
      </c>
      <c r="H720" s="28">
        <f>+H707+H709+H711+H713+H715+H719</f>
        <v>2.7598000000000003</v>
      </c>
      <c r="I720" s="28">
        <f>+I707+I709+I711+I713+I715+I719</f>
        <v>0</v>
      </c>
      <c r="J720" s="28">
        <f>+J707+J709+J711+J713+J715+J719</f>
        <v>0</v>
      </c>
      <c r="K720" s="28">
        <f>+K707+K709+K711+K713+K715+K719</f>
        <v>0</v>
      </c>
      <c r="L720" s="28">
        <f>+L707+L709+L711+L713+L715</f>
        <v>0</v>
      </c>
    </row>
    <row r="721" spans="2:17" x14ac:dyDescent="0.15">
      <c r="B721" s="141" t="s">
        <v>690</v>
      </c>
      <c r="C721" s="87" t="s">
        <v>344</v>
      </c>
      <c r="D721" s="88" t="s">
        <v>343</v>
      </c>
      <c r="E721" s="25">
        <f>ROUND(G721*I721-K721,3)</f>
        <v>0.35099999999999998</v>
      </c>
      <c r="F721" s="71" t="s">
        <v>411</v>
      </c>
      <c r="G721" s="74">
        <v>1.05</v>
      </c>
      <c r="H721" s="71" t="s">
        <v>412</v>
      </c>
      <c r="I721" s="74">
        <v>0.34</v>
      </c>
      <c r="J721" s="72" t="s">
        <v>419</v>
      </c>
      <c r="K721" s="74">
        <v>6.0000000000000001E-3</v>
      </c>
      <c r="L721" s="21"/>
      <c r="N721" s="29" t="s">
        <v>421</v>
      </c>
      <c r="O721" s="29" t="s">
        <v>426</v>
      </c>
      <c r="P721" s="29" t="s">
        <v>422</v>
      </c>
      <c r="Q721" s="29" t="s">
        <v>423</v>
      </c>
    </row>
    <row r="722" spans="2:17" x14ac:dyDescent="0.15">
      <c r="B722" s="141"/>
      <c r="C722" s="87" t="s">
        <v>345</v>
      </c>
      <c r="D722" s="88" t="s">
        <v>346</v>
      </c>
      <c r="E722" s="8">
        <f>SUM(F722:L722)</f>
        <v>102.07079999999999</v>
      </c>
      <c r="F722" s="8">
        <f t="shared" ref="F722:L722" si="147">+F694*$E$721</f>
        <v>0</v>
      </c>
      <c r="G722" s="8">
        <f>+G694*$E$721</f>
        <v>39.206699999999998</v>
      </c>
      <c r="H722" s="8">
        <f>+H694*$E$721</f>
        <v>62.864099999999993</v>
      </c>
      <c r="I722" s="8">
        <f t="shared" si="147"/>
        <v>0</v>
      </c>
      <c r="J722" s="8">
        <f t="shared" si="147"/>
        <v>0</v>
      </c>
      <c r="K722" s="8">
        <f t="shared" si="147"/>
        <v>0</v>
      </c>
      <c r="L722" s="8">
        <f t="shared" si="147"/>
        <v>0</v>
      </c>
      <c r="N722" s="9" t="s">
        <v>424</v>
      </c>
      <c r="O722" s="9">
        <v>50</v>
      </c>
      <c r="P722" s="9">
        <v>63</v>
      </c>
      <c r="Q722" s="30">
        <f>ROUND(+(P722/1000)^2/4*PI(),3)</f>
        <v>3.0000000000000001E-3</v>
      </c>
    </row>
    <row r="723" spans="2:17" x14ac:dyDescent="0.15">
      <c r="B723" s="141" t="s">
        <v>718</v>
      </c>
      <c r="C723" s="87" t="s">
        <v>344</v>
      </c>
      <c r="D723" s="88" t="s">
        <v>343</v>
      </c>
      <c r="E723" s="25">
        <f>ROUND(G723*I723-K723,3)</f>
        <v>0.47599999999999998</v>
      </c>
      <c r="F723" s="71" t="s">
        <v>411</v>
      </c>
      <c r="G723" s="74">
        <v>1.05</v>
      </c>
      <c r="H723" s="71" t="s">
        <v>412</v>
      </c>
      <c r="I723" s="74">
        <v>0.5</v>
      </c>
      <c r="J723" s="72" t="s">
        <v>419</v>
      </c>
      <c r="K723" s="74">
        <v>4.9000000000000002E-2</v>
      </c>
      <c r="L723" s="21"/>
      <c r="N723" s="9" t="s">
        <v>424</v>
      </c>
      <c r="O723" s="9">
        <v>75</v>
      </c>
      <c r="P723" s="9">
        <v>90</v>
      </c>
      <c r="Q723" s="30">
        <f t="shared" ref="Q723:Q731" si="148">ROUND(+(P723/1000)^2/4*PI(),3)</f>
        <v>6.0000000000000001E-3</v>
      </c>
    </row>
    <row r="724" spans="2:17" x14ac:dyDescent="0.15">
      <c r="B724" s="141"/>
      <c r="C724" s="87" t="s">
        <v>345</v>
      </c>
      <c r="D724" s="88" t="s">
        <v>346</v>
      </c>
      <c r="E724" s="8">
        <f>SUM(F724:L724)</f>
        <v>56.643999999999998</v>
      </c>
      <c r="F724" s="8">
        <f>+F695*$E$723</f>
        <v>56.643999999999998</v>
      </c>
      <c r="G724" s="8">
        <f t="shared" ref="G724:L724" si="149">+G695*$E$723</f>
        <v>0</v>
      </c>
      <c r="H724" s="8">
        <f t="shared" si="149"/>
        <v>0</v>
      </c>
      <c r="I724" s="8">
        <f t="shared" si="149"/>
        <v>0</v>
      </c>
      <c r="J724" s="8">
        <f t="shared" si="149"/>
        <v>0</v>
      </c>
      <c r="K724" s="8">
        <f t="shared" si="149"/>
        <v>0</v>
      </c>
      <c r="L724" s="8">
        <f t="shared" si="149"/>
        <v>0</v>
      </c>
      <c r="N724" s="9" t="s">
        <v>424</v>
      </c>
      <c r="O724" s="9">
        <v>100</v>
      </c>
      <c r="P724" s="9">
        <v>125</v>
      </c>
      <c r="Q724" s="30">
        <f t="shared" si="148"/>
        <v>1.2E-2</v>
      </c>
    </row>
    <row r="725" spans="2:17" hidden="1" x14ac:dyDescent="0.15">
      <c r="B725" s="141" t="s">
        <v>691</v>
      </c>
      <c r="C725" s="87" t="s">
        <v>344</v>
      </c>
      <c r="D725" s="88" t="s">
        <v>343</v>
      </c>
      <c r="E725" s="25">
        <f>ROUND(G725*I725-K725,3)</f>
        <v>0.47599999999999998</v>
      </c>
      <c r="F725" s="71" t="s">
        <v>411</v>
      </c>
      <c r="G725" s="74">
        <v>1.05</v>
      </c>
      <c r="H725" s="71" t="s">
        <v>412</v>
      </c>
      <c r="I725" s="74">
        <v>0.5</v>
      </c>
      <c r="J725" s="72" t="s">
        <v>419</v>
      </c>
      <c r="K725" s="74">
        <v>4.9000000000000002E-2</v>
      </c>
      <c r="L725" s="21"/>
      <c r="N725" s="9" t="s">
        <v>424</v>
      </c>
      <c r="O725" s="9">
        <v>150</v>
      </c>
      <c r="P725" s="9">
        <v>180</v>
      </c>
      <c r="Q725" s="30">
        <f t="shared" si="148"/>
        <v>2.5000000000000001E-2</v>
      </c>
    </row>
    <row r="726" spans="2:17" hidden="1" x14ac:dyDescent="0.15">
      <c r="B726" s="141"/>
      <c r="C726" s="87" t="s">
        <v>345</v>
      </c>
      <c r="D726" s="88" t="s">
        <v>346</v>
      </c>
      <c r="E726" s="8">
        <f>SUM(F726:L726)</f>
        <v>0</v>
      </c>
      <c r="F726" s="8">
        <f>+F696*$E$725</f>
        <v>0</v>
      </c>
      <c r="G726" s="8">
        <f t="shared" ref="G726:L726" si="150">+G696*$E$725</f>
        <v>0</v>
      </c>
      <c r="H726" s="8">
        <f t="shared" si="150"/>
        <v>0</v>
      </c>
      <c r="I726" s="8">
        <f t="shared" si="150"/>
        <v>0</v>
      </c>
      <c r="J726" s="8">
        <f t="shared" si="150"/>
        <v>0</v>
      </c>
      <c r="K726" s="8">
        <f t="shared" si="150"/>
        <v>0</v>
      </c>
      <c r="L726" s="8">
        <f t="shared" si="150"/>
        <v>0</v>
      </c>
      <c r="N726" s="9" t="s">
        <v>424</v>
      </c>
      <c r="O726" s="9">
        <v>200</v>
      </c>
      <c r="P726" s="9">
        <v>250</v>
      </c>
      <c r="Q726" s="30">
        <f t="shared" si="148"/>
        <v>4.9000000000000002E-2</v>
      </c>
    </row>
    <row r="727" spans="2:17" hidden="1" x14ac:dyDescent="0.15">
      <c r="B727" s="141" t="s">
        <v>692</v>
      </c>
      <c r="C727" s="87" t="s">
        <v>344</v>
      </c>
      <c r="D727" s="88" t="s">
        <v>343</v>
      </c>
      <c r="E727" s="25">
        <f>ROUND(G727*I727-K727,3)</f>
        <v>0.42099999999999999</v>
      </c>
      <c r="F727" s="71" t="s">
        <v>411</v>
      </c>
      <c r="G727" s="74">
        <v>1.05</v>
      </c>
      <c r="H727" s="71" t="s">
        <v>412</v>
      </c>
      <c r="I727" s="74">
        <v>0.43</v>
      </c>
      <c r="J727" s="72" t="s">
        <v>419</v>
      </c>
      <c r="K727" s="74">
        <v>3.1E-2</v>
      </c>
      <c r="L727" s="21"/>
      <c r="N727" s="9" t="s">
        <v>425</v>
      </c>
      <c r="O727" s="9">
        <v>75</v>
      </c>
      <c r="P727" s="9">
        <v>87</v>
      </c>
      <c r="Q727" s="30">
        <f t="shared" si="148"/>
        <v>6.0000000000000001E-3</v>
      </c>
    </row>
    <row r="728" spans="2:17" hidden="1" x14ac:dyDescent="0.15">
      <c r="B728" s="141"/>
      <c r="C728" s="87" t="s">
        <v>345</v>
      </c>
      <c r="D728" s="88" t="s">
        <v>346</v>
      </c>
      <c r="E728" s="8">
        <f>SUM(F728:L728)</f>
        <v>0</v>
      </c>
      <c r="F728" s="8">
        <f t="shared" ref="F728:L728" si="151">+F697*$E$727</f>
        <v>0</v>
      </c>
      <c r="G728" s="8">
        <f>+G697*$E$727</f>
        <v>0</v>
      </c>
      <c r="H728" s="8">
        <f t="shared" si="151"/>
        <v>0</v>
      </c>
      <c r="I728" s="8">
        <f>+I697*$E$727</f>
        <v>0</v>
      </c>
      <c r="J728" s="8">
        <f t="shared" si="151"/>
        <v>0</v>
      </c>
      <c r="K728" s="8">
        <f t="shared" si="151"/>
        <v>0</v>
      </c>
      <c r="L728" s="8">
        <f t="shared" si="151"/>
        <v>0</v>
      </c>
      <c r="N728" s="9" t="s">
        <v>425</v>
      </c>
      <c r="O728" s="9">
        <v>100</v>
      </c>
      <c r="P728" s="9">
        <v>112</v>
      </c>
      <c r="Q728" s="30">
        <f t="shared" si="148"/>
        <v>0.01</v>
      </c>
    </row>
    <row r="729" spans="2:17" x14ac:dyDescent="0.15">
      <c r="B729" s="141" t="s">
        <v>731</v>
      </c>
      <c r="C729" s="87" t="s">
        <v>344</v>
      </c>
      <c r="D729" s="88" t="s">
        <v>343</v>
      </c>
      <c r="E729" s="25">
        <f>ROUND(G729*I729-K729,3)</f>
        <v>0.185</v>
      </c>
      <c r="F729" s="71" t="s">
        <v>411</v>
      </c>
      <c r="G729" s="72">
        <v>0.6</v>
      </c>
      <c r="H729" s="71" t="s">
        <v>412</v>
      </c>
      <c r="I729" s="74">
        <v>0.313</v>
      </c>
      <c r="J729" s="72" t="s">
        <v>419</v>
      </c>
      <c r="K729" s="74">
        <v>3.0000000000000001E-3</v>
      </c>
      <c r="L729" s="21"/>
      <c r="N729" s="9" t="s">
        <v>425</v>
      </c>
      <c r="O729" s="9">
        <v>150</v>
      </c>
      <c r="P729" s="9">
        <v>163</v>
      </c>
      <c r="Q729" s="30">
        <f t="shared" si="148"/>
        <v>2.1000000000000001E-2</v>
      </c>
    </row>
    <row r="730" spans="2:17" x14ac:dyDescent="0.15">
      <c r="B730" s="141"/>
      <c r="C730" s="87" t="s">
        <v>345</v>
      </c>
      <c r="D730" s="88" t="s">
        <v>346</v>
      </c>
      <c r="E730" s="8">
        <f>SUM(F730:L730)</f>
        <v>0.37</v>
      </c>
      <c r="F730" s="8">
        <f>+F698*$E$729</f>
        <v>0</v>
      </c>
      <c r="G730" s="8">
        <f>+G698*$E$729</f>
        <v>0</v>
      </c>
      <c r="H730" s="8">
        <f>+H698*$E$729</f>
        <v>0.37</v>
      </c>
      <c r="I730" s="8">
        <f>+I698*$E$729</f>
        <v>0</v>
      </c>
      <c r="J730" s="8">
        <f t="shared" ref="J730:L730" si="152">+J698*$E$729</f>
        <v>0</v>
      </c>
      <c r="K730" s="8">
        <f t="shared" si="152"/>
        <v>0</v>
      </c>
      <c r="L730" s="8">
        <f t="shared" si="152"/>
        <v>0</v>
      </c>
      <c r="N730" s="9" t="s">
        <v>425</v>
      </c>
      <c r="O730" s="9">
        <v>200</v>
      </c>
      <c r="P730" s="9">
        <v>213</v>
      </c>
      <c r="Q730" s="30">
        <f t="shared" si="148"/>
        <v>3.5999999999999997E-2</v>
      </c>
    </row>
    <row r="731" spans="2:17" x14ac:dyDescent="0.15">
      <c r="B731" s="141" t="s">
        <v>732</v>
      </c>
      <c r="C731" s="87" t="s">
        <v>344</v>
      </c>
      <c r="D731" s="88" t="s">
        <v>343</v>
      </c>
      <c r="E731" s="25">
        <f>ROUND(G731*I731-K731,3)</f>
        <v>0.19800000000000001</v>
      </c>
      <c r="F731" s="71" t="s">
        <v>646</v>
      </c>
      <c r="G731" s="72">
        <v>0.6</v>
      </c>
      <c r="H731" s="71" t="s">
        <v>412</v>
      </c>
      <c r="I731" s="74">
        <v>0.34</v>
      </c>
      <c r="J731" s="72" t="s">
        <v>419</v>
      </c>
      <c r="K731" s="74">
        <v>6.0000000000000001E-3</v>
      </c>
      <c r="L731" s="21"/>
      <c r="N731" s="9" t="s">
        <v>425</v>
      </c>
      <c r="O731" s="9">
        <v>250</v>
      </c>
      <c r="P731" s="9">
        <v>263</v>
      </c>
      <c r="Q731" s="30">
        <f t="shared" si="148"/>
        <v>5.3999999999999999E-2</v>
      </c>
    </row>
    <row r="732" spans="2:17" x14ac:dyDescent="0.15">
      <c r="B732" s="141"/>
      <c r="C732" s="87" t="s">
        <v>345</v>
      </c>
      <c r="D732" s="88" t="s">
        <v>346</v>
      </c>
      <c r="E732" s="8">
        <f>SUM(F732:L732)</f>
        <v>2.3166000000000002</v>
      </c>
      <c r="F732" s="8">
        <f t="shared" ref="F732:L732" si="153">+F699*$E$731</f>
        <v>0</v>
      </c>
      <c r="G732" s="8">
        <f>+G699*$E$731</f>
        <v>1.782</v>
      </c>
      <c r="H732" s="8">
        <f t="shared" si="153"/>
        <v>0.53460000000000008</v>
      </c>
      <c r="I732" s="8">
        <f t="shared" si="153"/>
        <v>0</v>
      </c>
      <c r="J732" s="8">
        <f t="shared" si="153"/>
        <v>0</v>
      </c>
      <c r="K732" s="8">
        <f t="shared" si="153"/>
        <v>0</v>
      </c>
      <c r="L732" s="8">
        <f t="shared" si="153"/>
        <v>0</v>
      </c>
    </row>
    <row r="733" spans="2:17" hidden="1" x14ac:dyDescent="0.15">
      <c r="B733" s="141" t="s">
        <v>719</v>
      </c>
      <c r="C733" s="87" t="s">
        <v>344</v>
      </c>
      <c r="D733" s="88" t="s">
        <v>343</v>
      </c>
      <c r="E733" s="25">
        <f>ROUND(G733*I733-K733,3)</f>
        <v>0.19800000000000001</v>
      </c>
      <c r="F733" s="71" t="s">
        <v>411</v>
      </c>
      <c r="G733" s="72">
        <v>0.6</v>
      </c>
      <c r="H733" s="71" t="s">
        <v>412</v>
      </c>
      <c r="I733" s="74">
        <v>0.34</v>
      </c>
      <c r="J733" s="72" t="s">
        <v>419</v>
      </c>
      <c r="K733" s="74">
        <v>6.0000000000000001E-3</v>
      </c>
      <c r="L733" s="21"/>
    </row>
    <row r="734" spans="2:17" hidden="1" x14ac:dyDescent="0.15">
      <c r="B734" s="141"/>
      <c r="C734" s="87" t="s">
        <v>345</v>
      </c>
      <c r="D734" s="88" t="s">
        <v>346</v>
      </c>
      <c r="E734" s="8">
        <f>SUM(F734:L734)</f>
        <v>0</v>
      </c>
      <c r="F734" s="8">
        <f t="shared" ref="F734:L734" si="154">+F700*$E$733</f>
        <v>0</v>
      </c>
      <c r="G734" s="8">
        <f t="shared" si="154"/>
        <v>0</v>
      </c>
      <c r="H734" s="8">
        <f t="shared" si="154"/>
        <v>0</v>
      </c>
      <c r="I734" s="8">
        <f t="shared" si="154"/>
        <v>0</v>
      </c>
      <c r="J734" s="8">
        <f t="shared" si="154"/>
        <v>0</v>
      </c>
      <c r="K734" s="8">
        <f t="shared" si="154"/>
        <v>0</v>
      </c>
      <c r="L734" s="8">
        <f t="shared" si="154"/>
        <v>0</v>
      </c>
    </row>
    <row r="735" spans="2:17" x14ac:dyDescent="0.15">
      <c r="B735" s="141" t="s">
        <v>733</v>
      </c>
      <c r="C735" s="87" t="s">
        <v>344</v>
      </c>
      <c r="D735" s="88" t="s">
        <v>343</v>
      </c>
      <c r="E735" s="25">
        <f>ROUND(G735*I735-K735,3)</f>
        <v>0.251</v>
      </c>
      <c r="F735" s="71" t="s">
        <v>411</v>
      </c>
      <c r="G735" s="72">
        <v>0.6</v>
      </c>
      <c r="H735" s="71" t="s">
        <v>412</v>
      </c>
      <c r="I735" s="74">
        <v>0.5</v>
      </c>
      <c r="J735" s="72" t="s">
        <v>419</v>
      </c>
      <c r="K735" s="74">
        <v>4.9000000000000002E-2</v>
      </c>
      <c r="L735" s="21"/>
    </row>
    <row r="736" spans="2:17" x14ac:dyDescent="0.15">
      <c r="B736" s="141"/>
      <c r="C736" s="87" t="s">
        <v>345</v>
      </c>
      <c r="D736" s="88" t="s">
        <v>346</v>
      </c>
      <c r="E736" s="8">
        <f>SUM(F736:L736)</f>
        <v>1.6565999999999999</v>
      </c>
      <c r="F736" s="8">
        <f>+F701*$E$735</f>
        <v>1.6565999999999999</v>
      </c>
      <c r="G736" s="8">
        <f t="shared" ref="G736:L736" si="155">+G701*$E$735</f>
        <v>0</v>
      </c>
      <c r="H736" s="8">
        <f t="shared" si="155"/>
        <v>0</v>
      </c>
      <c r="I736" s="8">
        <f t="shared" si="155"/>
        <v>0</v>
      </c>
      <c r="J736" s="8">
        <f t="shared" si="155"/>
        <v>0</v>
      </c>
      <c r="K736" s="8">
        <f t="shared" si="155"/>
        <v>0</v>
      </c>
      <c r="L736" s="8">
        <f t="shared" si="155"/>
        <v>0</v>
      </c>
    </row>
    <row r="737" spans="2:15" hidden="1" x14ac:dyDescent="0.15">
      <c r="B737" s="141" t="s">
        <v>623</v>
      </c>
      <c r="C737" s="87" t="s">
        <v>344</v>
      </c>
      <c r="D737" s="88" t="s">
        <v>343</v>
      </c>
      <c r="E737" s="25">
        <f>ROUND(G737*I737-K737,3)</f>
        <v>0.21299999999999999</v>
      </c>
      <c r="F737" s="71" t="s">
        <v>411</v>
      </c>
      <c r="G737" s="72">
        <v>0.6</v>
      </c>
      <c r="H737" s="71" t="s">
        <v>412</v>
      </c>
      <c r="I737" s="74">
        <v>0.375</v>
      </c>
      <c r="J737" s="72" t="s">
        <v>419</v>
      </c>
      <c r="K737" s="74">
        <v>1.2E-2</v>
      </c>
      <c r="L737" s="21"/>
    </row>
    <row r="738" spans="2:15" hidden="1" x14ac:dyDescent="0.15">
      <c r="B738" s="141"/>
      <c r="C738" s="87" t="s">
        <v>345</v>
      </c>
      <c r="D738" s="88" t="s">
        <v>346</v>
      </c>
      <c r="E738" s="8">
        <f>SUM(F738:L738)</f>
        <v>0</v>
      </c>
      <c r="F738" s="8">
        <f t="shared" ref="F738:L738" si="156">+F702*$E$737</f>
        <v>0</v>
      </c>
      <c r="G738" s="8">
        <f t="shared" si="156"/>
        <v>0</v>
      </c>
      <c r="H738" s="8">
        <f t="shared" si="156"/>
        <v>0</v>
      </c>
      <c r="I738" s="8">
        <f t="shared" si="156"/>
        <v>0</v>
      </c>
      <c r="J738" s="8">
        <f t="shared" si="156"/>
        <v>0</v>
      </c>
      <c r="K738" s="8">
        <f t="shared" si="156"/>
        <v>0</v>
      </c>
      <c r="L738" s="8">
        <f t="shared" si="156"/>
        <v>0</v>
      </c>
    </row>
    <row r="739" spans="2:15" hidden="1" x14ac:dyDescent="0.15">
      <c r="B739" s="141" t="s">
        <v>582</v>
      </c>
      <c r="C739" s="87" t="s">
        <v>344</v>
      </c>
      <c r="D739" s="88" t="s">
        <v>343</v>
      </c>
      <c r="E739" s="25">
        <f>ROUND(G739*I739-K739,3)</f>
        <v>0.21299999999999999</v>
      </c>
      <c r="F739" s="71" t="s">
        <v>411</v>
      </c>
      <c r="G739" s="72">
        <v>0.6</v>
      </c>
      <c r="H739" s="71" t="s">
        <v>412</v>
      </c>
      <c r="I739" s="74">
        <v>0.375</v>
      </c>
      <c r="J739" s="72" t="s">
        <v>419</v>
      </c>
      <c r="K739" s="74">
        <v>1.2E-2</v>
      </c>
      <c r="L739" s="21"/>
    </row>
    <row r="740" spans="2:15" hidden="1" x14ac:dyDescent="0.15">
      <c r="B740" s="141"/>
      <c r="C740" s="87" t="s">
        <v>345</v>
      </c>
      <c r="D740" s="88" t="s">
        <v>346</v>
      </c>
      <c r="E740" s="8">
        <f>SUM(F740:L740)</f>
        <v>0</v>
      </c>
      <c r="F740" s="8">
        <f t="shared" ref="F740:L740" si="157">+F703*$E$739</f>
        <v>0</v>
      </c>
      <c r="G740" s="8">
        <f t="shared" si="157"/>
        <v>0</v>
      </c>
      <c r="H740" s="8">
        <f t="shared" si="157"/>
        <v>0</v>
      </c>
      <c r="I740" s="8">
        <f t="shared" si="157"/>
        <v>0</v>
      </c>
      <c r="J740" s="8">
        <f t="shared" si="157"/>
        <v>0</v>
      </c>
      <c r="K740" s="8">
        <f t="shared" si="157"/>
        <v>0</v>
      </c>
      <c r="L740" s="8">
        <f t="shared" si="157"/>
        <v>0</v>
      </c>
    </row>
    <row r="741" spans="2:15" hidden="1" x14ac:dyDescent="0.15">
      <c r="B741" s="141" t="s">
        <v>587</v>
      </c>
      <c r="C741" s="87" t="s">
        <v>344</v>
      </c>
      <c r="D741" s="88" t="s">
        <v>343</v>
      </c>
      <c r="E741" s="25">
        <f>ROUND(G741*I741-K741,3)</f>
        <v>0.36299999999999999</v>
      </c>
      <c r="F741" s="71" t="s">
        <v>411</v>
      </c>
      <c r="G741" s="72">
        <v>1</v>
      </c>
      <c r="H741" s="71" t="s">
        <v>412</v>
      </c>
      <c r="I741" s="74">
        <v>0.375</v>
      </c>
      <c r="J741" s="72" t="s">
        <v>419</v>
      </c>
      <c r="K741" s="74">
        <v>1.2E-2</v>
      </c>
      <c r="L741" s="21"/>
    </row>
    <row r="742" spans="2:15" hidden="1" x14ac:dyDescent="0.15">
      <c r="B742" s="141"/>
      <c r="C742" s="87" t="s">
        <v>345</v>
      </c>
      <c r="D742" s="88" t="s">
        <v>346</v>
      </c>
      <c r="E742" s="8">
        <f>SUM(F742:L742)</f>
        <v>0</v>
      </c>
      <c r="F742" s="8">
        <f t="shared" ref="F742:L742" si="158">+F704*$E$741</f>
        <v>0</v>
      </c>
      <c r="G742" s="8">
        <f t="shared" si="158"/>
        <v>0</v>
      </c>
      <c r="H742" s="8">
        <f t="shared" si="158"/>
        <v>0</v>
      </c>
      <c r="I742" s="8">
        <f t="shared" si="158"/>
        <v>0</v>
      </c>
      <c r="J742" s="8">
        <f t="shared" si="158"/>
        <v>0</v>
      </c>
      <c r="K742" s="8">
        <f t="shared" si="158"/>
        <v>0</v>
      </c>
      <c r="L742" s="8">
        <f t="shared" si="158"/>
        <v>0</v>
      </c>
    </row>
    <row r="743" spans="2:15" hidden="1" x14ac:dyDescent="0.15">
      <c r="B743" s="141" t="s">
        <v>619</v>
      </c>
      <c r="C743" s="87" t="s">
        <v>344</v>
      </c>
      <c r="D743" s="88" t="s">
        <v>343</v>
      </c>
      <c r="E743" s="25">
        <f>ROUND(G743*I743-K743,3)</f>
        <v>0.21299999999999999</v>
      </c>
      <c r="F743" s="71" t="s">
        <v>411</v>
      </c>
      <c r="G743" s="72">
        <v>0.6</v>
      </c>
      <c r="H743" s="71" t="s">
        <v>412</v>
      </c>
      <c r="I743" s="74">
        <v>0.375</v>
      </c>
      <c r="J743" s="72" t="s">
        <v>419</v>
      </c>
      <c r="K743" s="74">
        <v>1.2E-2</v>
      </c>
      <c r="L743" s="21"/>
    </row>
    <row r="744" spans="2:15" hidden="1" x14ac:dyDescent="0.15">
      <c r="B744" s="141"/>
      <c r="C744" s="87" t="s">
        <v>345</v>
      </c>
      <c r="D744" s="88" t="s">
        <v>346</v>
      </c>
      <c r="E744" s="8">
        <f>SUM(F744:L744)</f>
        <v>0</v>
      </c>
      <c r="F744" s="8">
        <f t="shared" ref="F744:K744" si="159">+F705*$E$743</f>
        <v>0</v>
      </c>
      <c r="G744" s="8">
        <f t="shared" si="159"/>
        <v>0</v>
      </c>
      <c r="H744" s="8">
        <f t="shared" si="159"/>
        <v>0</v>
      </c>
      <c r="I744" s="8">
        <f t="shared" si="159"/>
        <v>0</v>
      </c>
      <c r="J744" s="8">
        <f t="shared" si="159"/>
        <v>0</v>
      </c>
      <c r="K744" s="8">
        <f t="shared" si="159"/>
        <v>0</v>
      </c>
      <c r="L744" s="8">
        <f>+L706*$E$739</f>
        <v>0</v>
      </c>
    </row>
    <row r="745" spans="2:15" ht="25.9" customHeight="1" x14ac:dyDescent="0.15">
      <c r="B745" s="42" t="s">
        <v>420</v>
      </c>
      <c r="C745" s="26"/>
      <c r="D745" s="27" t="s">
        <v>346</v>
      </c>
      <c r="E745" s="28">
        <f>SUM(F745:L745)</f>
        <v>163.05799999999999</v>
      </c>
      <c r="F745" s="28">
        <f>+F722+F724+F726+F728+F730+F732+F734+F736+F738+F740+F742+F744</f>
        <v>58.300599999999996</v>
      </c>
      <c r="G745" s="28">
        <f t="shared" ref="G745:L745" si="160">+G722+G724+G726+G728+G730+G732+G734+G736+G738+G740</f>
        <v>40.988699999999994</v>
      </c>
      <c r="H745" s="28">
        <f t="shared" si="160"/>
        <v>63.768699999999988</v>
      </c>
      <c r="I745" s="28">
        <f t="shared" si="160"/>
        <v>0</v>
      </c>
      <c r="J745" s="28">
        <f t="shared" si="160"/>
        <v>0</v>
      </c>
      <c r="K745" s="28">
        <f t="shared" si="160"/>
        <v>0</v>
      </c>
      <c r="L745" s="28">
        <f t="shared" si="160"/>
        <v>0</v>
      </c>
    </row>
    <row r="746" spans="2:15" hidden="1" x14ac:dyDescent="0.15">
      <c r="B746" s="141" t="s">
        <v>694</v>
      </c>
      <c r="C746" s="87" t="s">
        <v>344</v>
      </c>
      <c r="D746" s="88" t="s">
        <v>343</v>
      </c>
      <c r="E746" s="25">
        <f>ROUND(G746*I746,3)</f>
        <v>0</v>
      </c>
      <c r="F746" s="71" t="s">
        <v>411</v>
      </c>
      <c r="G746" s="72">
        <v>0.6</v>
      </c>
      <c r="H746" s="71" t="s">
        <v>412</v>
      </c>
      <c r="I746" s="72">
        <v>0</v>
      </c>
      <c r="J746" s="73"/>
      <c r="K746" s="73"/>
      <c r="L746" s="10"/>
      <c r="O746" s="34"/>
    </row>
    <row r="747" spans="2:15" hidden="1" x14ac:dyDescent="0.15">
      <c r="B747" s="141"/>
      <c r="C747" s="87" t="s">
        <v>345</v>
      </c>
      <c r="D747" s="88" t="s">
        <v>346</v>
      </c>
      <c r="E747" s="8">
        <f>SUM(F747:L747)</f>
        <v>0</v>
      </c>
      <c r="F747" s="8">
        <f t="shared" ref="F747:L747" si="161">+F699*$E$746</f>
        <v>0</v>
      </c>
      <c r="G747" s="8">
        <f t="shared" si="161"/>
        <v>0</v>
      </c>
      <c r="H747" s="8">
        <f t="shared" si="161"/>
        <v>0</v>
      </c>
      <c r="I747" s="8">
        <f t="shared" si="161"/>
        <v>0</v>
      </c>
      <c r="J747" s="8">
        <f t="shared" si="161"/>
        <v>0</v>
      </c>
      <c r="K747" s="8">
        <f t="shared" si="161"/>
        <v>0</v>
      </c>
      <c r="L747" s="8">
        <f t="shared" si="161"/>
        <v>0</v>
      </c>
    </row>
    <row r="748" spans="2:15" hidden="1" x14ac:dyDescent="0.15">
      <c r="B748" s="141" t="s">
        <v>695</v>
      </c>
      <c r="C748" s="87" t="s">
        <v>344</v>
      </c>
      <c r="D748" s="88" t="s">
        <v>343</v>
      </c>
      <c r="E748" s="25">
        <f>ROUND(G748*I748,3)</f>
        <v>0</v>
      </c>
      <c r="F748" s="71" t="s">
        <v>411</v>
      </c>
      <c r="G748" s="72">
        <v>0.6</v>
      </c>
      <c r="H748" s="71" t="s">
        <v>412</v>
      </c>
      <c r="I748" s="72">
        <v>0</v>
      </c>
      <c r="J748" s="73"/>
      <c r="K748" s="73"/>
      <c r="L748" s="10"/>
      <c r="N748" s="34"/>
      <c r="O748" s="34"/>
    </row>
    <row r="749" spans="2:15" hidden="1" x14ac:dyDescent="0.15">
      <c r="B749" s="141"/>
      <c r="C749" s="87" t="s">
        <v>345</v>
      </c>
      <c r="D749" s="88" t="s">
        <v>346</v>
      </c>
      <c r="E749" s="8">
        <f>SUM(F749:L749)</f>
        <v>0</v>
      </c>
      <c r="F749" s="8">
        <f t="shared" ref="F749:L749" si="162">+F700*$E$748</f>
        <v>0</v>
      </c>
      <c r="G749" s="8">
        <f t="shared" si="162"/>
        <v>0</v>
      </c>
      <c r="H749" s="8">
        <f t="shared" si="162"/>
        <v>0</v>
      </c>
      <c r="I749" s="8">
        <f t="shared" si="162"/>
        <v>0</v>
      </c>
      <c r="J749" s="8">
        <f t="shared" si="162"/>
        <v>0</v>
      </c>
      <c r="K749" s="8">
        <f t="shared" si="162"/>
        <v>0</v>
      </c>
      <c r="L749" s="8">
        <f t="shared" si="162"/>
        <v>0</v>
      </c>
    </row>
    <row r="750" spans="2:15" hidden="1" x14ac:dyDescent="0.15">
      <c r="B750" s="141" t="s">
        <v>696</v>
      </c>
      <c r="C750" s="87" t="s">
        <v>344</v>
      </c>
      <c r="D750" s="88" t="s">
        <v>343</v>
      </c>
      <c r="E750" s="25">
        <f>ROUND(G750*I750,3)</f>
        <v>0</v>
      </c>
      <c r="F750" s="71" t="s">
        <v>411</v>
      </c>
      <c r="G750" s="72">
        <v>0.6</v>
      </c>
      <c r="H750" s="71" t="s">
        <v>412</v>
      </c>
      <c r="I750" s="72">
        <v>0</v>
      </c>
      <c r="J750" s="73"/>
      <c r="K750" s="73"/>
      <c r="L750" s="10"/>
      <c r="O750" s="34"/>
    </row>
    <row r="751" spans="2:15" hidden="1" x14ac:dyDescent="0.15">
      <c r="B751" s="141"/>
      <c r="C751" s="87" t="s">
        <v>345</v>
      </c>
      <c r="D751" s="88" t="s">
        <v>346</v>
      </c>
      <c r="E751" s="8">
        <f>SUM(F751:L751)</f>
        <v>0</v>
      </c>
      <c r="F751" s="8">
        <f t="shared" ref="F751:L751" si="163">+F701*$E$750</f>
        <v>0</v>
      </c>
      <c r="G751" s="8">
        <f t="shared" si="163"/>
        <v>0</v>
      </c>
      <c r="H751" s="8">
        <f t="shared" si="163"/>
        <v>0</v>
      </c>
      <c r="I751" s="8">
        <f t="shared" si="163"/>
        <v>0</v>
      </c>
      <c r="J751" s="8">
        <f t="shared" si="163"/>
        <v>0</v>
      </c>
      <c r="K751" s="8">
        <f t="shared" si="163"/>
        <v>0</v>
      </c>
      <c r="L751" s="8">
        <f t="shared" si="163"/>
        <v>0</v>
      </c>
    </row>
    <row r="752" spans="2:15" hidden="1" x14ac:dyDescent="0.15">
      <c r="B752" s="141" t="s">
        <v>624</v>
      </c>
      <c r="C752" s="87" t="s">
        <v>344</v>
      </c>
      <c r="D752" s="88" t="s">
        <v>343</v>
      </c>
      <c r="E752" s="25">
        <f>ROUND(G752*I752,3)</f>
        <v>0.39</v>
      </c>
      <c r="F752" s="71" t="s">
        <v>411</v>
      </c>
      <c r="G752" s="72">
        <v>0.6</v>
      </c>
      <c r="H752" s="71" t="s">
        <v>412</v>
      </c>
      <c r="I752" s="72">
        <v>0.65</v>
      </c>
      <c r="J752" s="73"/>
      <c r="K752" s="73"/>
      <c r="L752" s="10"/>
      <c r="N752" s="34"/>
      <c r="O752" s="34"/>
    </row>
    <row r="753" spans="2:15" hidden="1" x14ac:dyDescent="0.15">
      <c r="B753" s="141"/>
      <c r="C753" s="87" t="s">
        <v>345</v>
      </c>
      <c r="D753" s="88" t="s">
        <v>346</v>
      </c>
      <c r="E753" s="8">
        <f>SUM(F753:L753)</f>
        <v>0</v>
      </c>
      <c r="F753" s="8">
        <f t="shared" ref="F753:L753" si="164">+F702*$E$752</f>
        <v>0</v>
      </c>
      <c r="G753" s="8">
        <f t="shared" si="164"/>
        <v>0</v>
      </c>
      <c r="H753" s="8">
        <f t="shared" si="164"/>
        <v>0</v>
      </c>
      <c r="I753" s="8">
        <f t="shared" si="164"/>
        <v>0</v>
      </c>
      <c r="J753" s="8">
        <f t="shared" si="164"/>
        <v>0</v>
      </c>
      <c r="K753" s="8">
        <f t="shared" si="164"/>
        <v>0</v>
      </c>
      <c r="L753" s="8">
        <f t="shared" si="164"/>
        <v>0</v>
      </c>
    </row>
    <row r="754" spans="2:15" hidden="1" x14ac:dyDescent="0.15">
      <c r="B754" s="141" t="s">
        <v>583</v>
      </c>
      <c r="C754" s="87" t="s">
        <v>344</v>
      </c>
      <c r="D754" s="88" t="s">
        <v>343</v>
      </c>
      <c r="E754" s="25">
        <f>ROUND(G754*I754,3)</f>
        <v>0.39</v>
      </c>
      <c r="F754" s="71" t="s">
        <v>411</v>
      </c>
      <c r="G754" s="72">
        <v>0.6</v>
      </c>
      <c r="H754" s="71" t="s">
        <v>412</v>
      </c>
      <c r="I754" s="72">
        <v>0.65</v>
      </c>
      <c r="J754" s="73"/>
      <c r="K754" s="73"/>
      <c r="L754" s="10"/>
      <c r="N754" s="34">
        <f>+I714</f>
        <v>1.2250000000000001</v>
      </c>
      <c r="O754" s="34">
        <f>+I739</f>
        <v>0.375</v>
      </c>
    </row>
    <row r="755" spans="2:15" hidden="1" x14ac:dyDescent="0.15">
      <c r="B755" s="141"/>
      <c r="C755" s="87" t="s">
        <v>345</v>
      </c>
      <c r="D755" s="88" t="s">
        <v>346</v>
      </c>
      <c r="E755" s="8">
        <f>SUM(F755:L755)</f>
        <v>0</v>
      </c>
      <c r="F755" s="8">
        <f>+F703*$E$754</f>
        <v>0</v>
      </c>
      <c r="G755" s="8">
        <f t="shared" ref="G755:L755" si="165">+G703*$E$754</f>
        <v>0</v>
      </c>
      <c r="H755" s="8">
        <f t="shared" si="165"/>
        <v>0</v>
      </c>
      <c r="I755" s="8">
        <f t="shared" si="165"/>
        <v>0</v>
      </c>
      <c r="J755" s="8">
        <f t="shared" si="165"/>
        <v>0</v>
      </c>
      <c r="K755" s="8">
        <f t="shared" si="165"/>
        <v>0</v>
      </c>
      <c r="L755" s="8">
        <f t="shared" si="165"/>
        <v>0</v>
      </c>
    </row>
    <row r="756" spans="2:15" hidden="1" x14ac:dyDescent="0.15">
      <c r="B756" s="141" t="s">
        <v>588</v>
      </c>
      <c r="C756" s="87" t="s">
        <v>344</v>
      </c>
      <c r="D756" s="88" t="s">
        <v>343</v>
      </c>
      <c r="E756" s="25">
        <f>ROUND(G756*I756,3)</f>
        <v>0.65</v>
      </c>
      <c r="F756" s="71" t="s">
        <v>411</v>
      </c>
      <c r="G756" s="72">
        <v>1</v>
      </c>
      <c r="H756" s="71" t="s">
        <v>412</v>
      </c>
      <c r="I756" s="72">
        <v>0.65</v>
      </c>
      <c r="J756" s="73"/>
      <c r="K756" s="73"/>
      <c r="L756" s="10"/>
      <c r="N756" s="34">
        <f>+I716</f>
        <v>1.2250000000000001</v>
      </c>
      <c r="O756" s="34">
        <f>+I741</f>
        <v>0.375</v>
      </c>
    </row>
    <row r="757" spans="2:15" hidden="1" x14ac:dyDescent="0.15">
      <c r="B757" s="141"/>
      <c r="C757" s="87" t="s">
        <v>345</v>
      </c>
      <c r="D757" s="88" t="s">
        <v>346</v>
      </c>
      <c r="E757" s="8">
        <f>SUM(F757:L757)</f>
        <v>0</v>
      </c>
      <c r="F757" s="8">
        <f>+F704*$E$756</f>
        <v>0</v>
      </c>
      <c r="G757" s="8">
        <f t="shared" ref="G757:L757" si="166">+G704*$E$756</f>
        <v>0</v>
      </c>
      <c r="H757" s="8">
        <f t="shared" si="166"/>
        <v>0</v>
      </c>
      <c r="I757" s="8">
        <f t="shared" si="166"/>
        <v>0</v>
      </c>
      <c r="J757" s="8">
        <f t="shared" si="166"/>
        <v>0</v>
      </c>
      <c r="K757" s="8">
        <f t="shared" si="166"/>
        <v>0</v>
      </c>
      <c r="L757" s="8">
        <f t="shared" si="166"/>
        <v>0</v>
      </c>
    </row>
    <row r="758" spans="2:15" hidden="1" x14ac:dyDescent="0.15">
      <c r="B758" s="141" t="s">
        <v>588</v>
      </c>
      <c r="C758" s="87" t="s">
        <v>344</v>
      </c>
      <c r="D758" s="88" t="s">
        <v>343</v>
      </c>
      <c r="E758" s="25">
        <f>ROUND(G758*I758,3)</f>
        <v>0.39</v>
      </c>
      <c r="F758" s="71" t="s">
        <v>411</v>
      </c>
      <c r="G758" s="72">
        <v>0.6</v>
      </c>
      <c r="H758" s="71" t="s">
        <v>412</v>
      </c>
      <c r="I758" s="72">
        <v>0.65</v>
      </c>
      <c r="J758" s="73"/>
      <c r="K758" s="73"/>
      <c r="L758" s="10"/>
      <c r="N758" s="34">
        <f>+I718</f>
        <v>1.2250000000000001</v>
      </c>
      <c r="O758" s="34">
        <f>+I743</f>
        <v>0.375</v>
      </c>
    </row>
    <row r="759" spans="2:15" hidden="1" x14ac:dyDescent="0.15">
      <c r="B759" s="141"/>
      <c r="C759" s="87" t="s">
        <v>345</v>
      </c>
      <c r="D759" s="88" t="s">
        <v>346</v>
      </c>
      <c r="E759" s="8">
        <f>SUM(F759:L759)</f>
        <v>0</v>
      </c>
      <c r="F759" s="8">
        <f>+F705*$E$758</f>
        <v>0</v>
      </c>
      <c r="G759" s="8">
        <f t="shared" ref="G759:L759" si="167">+G705*$E$758</f>
        <v>0</v>
      </c>
      <c r="H759" s="8">
        <f t="shared" si="167"/>
        <v>0</v>
      </c>
      <c r="I759" s="8">
        <f t="shared" si="167"/>
        <v>0</v>
      </c>
      <c r="J759" s="8">
        <f t="shared" si="167"/>
        <v>0</v>
      </c>
      <c r="K759" s="8">
        <f t="shared" si="167"/>
        <v>0</v>
      </c>
      <c r="L759" s="8">
        <f t="shared" si="167"/>
        <v>0</v>
      </c>
    </row>
    <row r="760" spans="2:15" ht="25.9" hidden="1" customHeight="1" x14ac:dyDescent="0.15">
      <c r="B760" s="26" t="s">
        <v>427</v>
      </c>
      <c r="C760" s="26"/>
      <c r="D760" s="27" t="s">
        <v>346</v>
      </c>
      <c r="E760" s="28">
        <f>SUM(F760:L760)</f>
        <v>0</v>
      </c>
      <c r="F760" s="28">
        <f>+F747+F749+F751+F753+F755+F757+F759</f>
        <v>0</v>
      </c>
      <c r="G760" s="28">
        <f>+G747+G749+G751+G753+G755+G759</f>
        <v>0</v>
      </c>
      <c r="H760" s="28">
        <f>+H747+H749+H751+H753+H755+H759</f>
        <v>0</v>
      </c>
      <c r="I760" s="28">
        <f>+I747+I749+I751+I753+I755+I759</f>
        <v>0</v>
      </c>
      <c r="J760" s="28">
        <f>+J747+J749+J751+J753+J755+J759</f>
        <v>0</v>
      </c>
      <c r="K760" s="28">
        <f>+K747+K749+K751+K753+K755+K759</f>
        <v>0</v>
      </c>
      <c r="L760" s="28">
        <f>+L747+L749+L751+L753+L755</f>
        <v>0</v>
      </c>
    </row>
    <row r="761" spans="2:15" ht="14.25" customHeight="1" x14ac:dyDescent="0.15">
      <c r="B761" s="141" t="s">
        <v>734</v>
      </c>
      <c r="C761" s="87" t="s">
        <v>344</v>
      </c>
      <c r="D761" s="88" t="s">
        <v>343</v>
      </c>
      <c r="E761" s="25">
        <f>ROUND(G761*I761,3)</f>
        <v>0.192</v>
      </c>
      <c r="F761" s="71" t="s">
        <v>411</v>
      </c>
      <c r="G761" s="72">
        <v>0.6</v>
      </c>
      <c r="H761" s="71" t="s">
        <v>412</v>
      </c>
      <c r="I761" s="72">
        <v>0.32</v>
      </c>
      <c r="J761" s="73"/>
      <c r="K761" s="73"/>
      <c r="L761" s="28"/>
    </row>
    <row r="762" spans="2:15" ht="14.25" customHeight="1" x14ac:dyDescent="0.15">
      <c r="B762" s="141"/>
      <c r="C762" s="87" t="s">
        <v>345</v>
      </c>
      <c r="D762" s="88" t="s">
        <v>346</v>
      </c>
      <c r="E762" s="8">
        <f>SUM(F762:L762)</f>
        <v>0.38400000000000001</v>
      </c>
      <c r="F762" s="8">
        <f>+F698*$E$761</f>
        <v>0</v>
      </c>
      <c r="G762" s="8">
        <f>+G698*$E$761</f>
        <v>0</v>
      </c>
      <c r="H762" s="8">
        <f>+H698*$E$761</f>
        <v>0.38400000000000001</v>
      </c>
      <c r="I762" s="8">
        <f>+I698*$E$761</f>
        <v>0</v>
      </c>
      <c r="J762" s="8">
        <f t="shared" ref="J762:K762" si="168">+J698*$E$761</f>
        <v>0</v>
      </c>
      <c r="K762" s="8">
        <f t="shared" si="168"/>
        <v>0</v>
      </c>
      <c r="L762" s="28"/>
    </row>
    <row r="763" spans="2:15" ht="14.25" customHeight="1" x14ac:dyDescent="0.15">
      <c r="B763" s="141" t="s">
        <v>735</v>
      </c>
      <c r="C763" s="87" t="s">
        <v>344</v>
      </c>
      <c r="D763" s="88" t="s">
        <v>343</v>
      </c>
      <c r="E763" s="25">
        <f>ROUND(G763*I763,3)</f>
        <v>0.192</v>
      </c>
      <c r="F763" s="71" t="s">
        <v>411</v>
      </c>
      <c r="G763" s="72">
        <v>0.6</v>
      </c>
      <c r="H763" s="71" t="s">
        <v>412</v>
      </c>
      <c r="I763" s="72">
        <v>0.32</v>
      </c>
      <c r="J763" s="73"/>
      <c r="K763" s="73"/>
      <c r="L763" s="28"/>
    </row>
    <row r="764" spans="2:15" ht="14.25" customHeight="1" x14ac:dyDescent="0.15">
      <c r="B764" s="141"/>
      <c r="C764" s="87" t="s">
        <v>345</v>
      </c>
      <c r="D764" s="88" t="s">
        <v>346</v>
      </c>
      <c r="E764" s="8">
        <f>SUM(F764:L764)</f>
        <v>2.2464</v>
      </c>
      <c r="F764" s="8">
        <f>+F699*$E$763</f>
        <v>0</v>
      </c>
      <c r="G764" s="8">
        <f>+G699*$E$763</f>
        <v>1.728</v>
      </c>
      <c r="H764" s="8">
        <f t="shared" ref="H764:J764" si="169">+H699*$E$763</f>
        <v>0.51840000000000008</v>
      </c>
      <c r="I764" s="8">
        <f t="shared" si="169"/>
        <v>0</v>
      </c>
      <c r="J764" s="8">
        <f t="shared" si="169"/>
        <v>0</v>
      </c>
      <c r="K764" s="8">
        <f>+K699*$E$763</f>
        <v>0</v>
      </c>
      <c r="L764" s="28"/>
    </row>
    <row r="765" spans="2:15" ht="14.25" hidden="1" customHeight="1" x14ac:dyDescent="0.15">
      <c r="B765" s="141" t="s">
        <v>720</v>
      </c>
      <c r="C765" s="87" t="s">
        <v>344</v>
      </c>
      <c r="D765" s="88" t="s">
        <v>343</v>
      </c>
      <c r="E765" s="25">
        <f>ROUND(G765*I765,3)</f>
        <v>0.39</v>
      </c>
      <c r="F765" s="71" t="s">
        <v>411</v>
      </c>
      <c r="G765" s="72">
        <v>0.6</v>
      </c>
      <c r="H765" s="71" t="s">
        <v>412</v>
      </c>
      <c r="I765" s="72">
        <v>0.65</v>
      </c>
      <c r="J765" s="73"/>
      <c r="K765" s="73"/>
      <c r="L765" s="28"/>
    </row>
    <row r="766" spans="2:15" ht="14.25" hidden="1" customHeight="1" x14ac:dyDescent="0.15">
      <c r="B766" s="141"/>
      <c r="C766" s="87" t="s">
        <v>345</v>
      </c>
      <c r="D766" s="88" t="s">
        <v>346</v>
      </c>
      <c r="E766" s="8">
        <f>SUM(F766:L766)</f>
        <v>0</v>
      </c>
      <c r="F766" s="8">
        <f t="shared" ref="F766:K766" si="170">+F700*$E$765</f>
        <v>0</v>
      </c>
      <c r="G766" s="8">
        <f t="shared" si="170"/>
        <v>0</v>
      </c>
      <c r="H766" s="8">
        <f t="shared" si="170"/>
        <v>0</v>
      </c>
      <c r="I766" s="8">
        <f t="shared" si="170"/>
        <v>0</v>
      </c>
      <c r="J766" s="8">
        <f t="shared" si="170"/>
        <v>0</v>
      </c>
      <c r="K766" s="8">
        <f t="shared" si="170"/>
        <v>0</v>
      </c>
      <c r="L766" s="28"/>
    </row>
    <row r="767" spans="2:15" ht="14.25" customHeight="1" x14ac:dyDescent="0.15">
      <c r="B767" s="141" t="s">
        <v>736</v>
      </c>
      <c r="C767" s="87" t="s">
        <v>344</v>
      </c>
      <c r="D767" s="88" t="s">
        <v>343</v>
      </c>
      <c r="E767" s="25">
        <f>ROUND(G767*I767,3)</f>
        <v>0.192</v>
      </c>
      <c r="F767" s="71" t="s">
        <v>411</v>
      </c>
      <c r="G767" s="72">
        <v>0.6</v>
      </c>
      <c r="H767" s="71" t="s">
        <v>412</v>
      </c>
      <c r="I767" s="72">
        <v>0.32</v>
      </c>
      <c r="J767" s="73"/>
      <c r="K767" s="73"/>
      <c r="L767" s="28"/>
    </row>
    <row r="768" spans="2:15" ht="14.25" customHeight="1" x14ac:dyDescent="0.15">
      <c r="B768" s="141"/>
      <c r="C768" s="87" t="s">
        <v>345</v>
      </c>
      <c r="D768" s="88" t="s">
        <v>346</v>
      </c>
      <c r="E768" s="8">
        <f>SUM(F768:L768)</f>
        <v>1.2671999999999999</v>
      </c>
      <c r="F768" s="8">
        <f>+F701*$E$767</f>
        <v>1.2671999999999999</v>
      </c>
      <c r="G768" s="8">
        <f>+G702*$E$767</f>
        <v>0</v>
      </c>
      <c r="H768" s="8">
        <f>+H702*$E$767</f>
        <v>0</v>
      </c>
      <c r="I768" s="8">
        <f>+I700*$E$767</f>
        <v>0</v>
      </c>
      <c r="J768" s="8">
        <f t="shared" ref="J768:K768" si="171">+J700*$E$767</f>
        <v>0</v>
      </c>
      <c r="K768" s="8">
        <f t="shared" si="171"/>
        <v>0</v>
      </c>
      <c r="L768" s="28"/>
    </row>
    <row r="769" spans="2:12" ht="25.5" customHeight="1" x14ac:dyDescent="0.15">
      <c r="B769" s="26" t="s">
        <v>525</v>
      </c>
      <c r="C769" s="26"/>
      <c r="D769" s="27" t="s">
        <v>346</v>
      </c>
      <c r="E769" s="28">
        <f>SUM(F769:K769)</f>
        <v>3.8975999999999997</v>
      </c>
      <c r="F769" s="28">
        <f t="shared" ref="F769:K769" si="172">F762+F764+F766+F768</f>
        <v>1.2671999999999999</v>
      </c>
      <c r="G769" s="28">
        <f t="shared" si="172"/>
        <v>1.728</v>
      </c>
      <c r="H769" s="28">
        <f t="shared" si="172"/>
        <v>0.90240000000000009</v>
      </c>
      <c r="I769" s="28">
        <f>I762+I764+I766+I768</f>
        <v>0</v>
      </c>
      <c r="J769" s="28">
        <f t="shared" si="172"/>
        <v>0</v>
      </c>
      <c r="K769" s="28">
        <f t="shared" si="172"/>
        <v>0</v>
      </c>
      <c r="L769" s="28"/>
    </row>
    <row r="770" spans="2:12" ht="25.5" customHeight="1" x14ac:dyDescent="0.15">
      <c r="B770" s="26" t="s">
        <v>526</v>
      </c>
      <c r="C770" s="26" t="s">
        <v>524</v>
      </c>
      <c r="D770" s="27" t="s">
        <v>346</v>
      </c>
      <c r="E770" s="28">
        <f>SUM(F770:K770)</f>
        <v>8.3291333333333331</v>
      </c>
      <c r="F770" s="28">
        <f>F720-F769/0.9</f>
        <v>3.1459999999999995</v>
      </c>
      <c r="G770" s="28">
        <f>G720-G769/0.9</f>
        <v>3.4260000000000002</v>
      </c>
      <c r="H770" s="28">
        <f>H720-H769/0.9</f>
        <v>1.7571333333333334</v>
      </c>
      <c r="I770" s="28">
        <f>I720-I769/0.9</f>
        <v>0</v>
      </c>
      <c r="J770" s="28">
        <f t="shared" ref="J770:L770" si="173">J720-J769/0.9</f>
        <v>0</v>
      </c>
      <c r="K770" s="28">
        <f t="shared" si="173"/>
        <v>0</v>
      </c>
      <c r="L770" s="28">
        <f t="shared" si="173"/>
        <v>0</v>
      </c>
    </row>
    <row r="771" spans="2:12" x14ac:dyDescent="0.15">
      <c r="B771" s="87" t="s">
        <v>678</v>
      </c>
      <c r="C771" s="87" t="s">
        <v>323</v>
      </c>
      <c r="D771" s="88" t="s">
        <v>327</v>
      </c>
      <c r="E771" s="8">
        <f>SUM(F771:L771)</f>
        <v>26</v>
      </c>
      <c r="F771" s="54">
        <v>5</v>
      </c>
      <c r="G771" s="54">
        <v>6</v>
      </c>
      <c r="H771" s="54">
        <v>15</v>
      </c>
      <c r="I771" s="54"/>
      <c r="J771" s="54"/>
      <c r="K771" s="54"/>
      <c r="L771" s="22"/>
    </row>
    <row r="772" spans="2:12" x14ac:dyDescent="0.15">
      <c r="B772" s="122" t="s">
        <v>679</v>
      </c>
      <c r="C772" s="116" t="s">
        <v>323</v>
      </c>
      <c r="D772" s="117" t="s">
        <v>327</v>
      </c>
      <c r="E772" s="8">
        <f>SUM(F772:L772)</f>
        <v>36</v>
      </c>
      <c r="F772" s="94">
        <v>1</v>
      </c>
      <c r="G772" s="94"/>
      <c r="H772" s="94">
        <v>35</v>
      </c>
      <c r="I772" s="94"/>
      <c r="J772" s="94"/>
      <c r="K772" s="94"/>
      <c r="L772" s="22"/>
    </row>
    <row r="773" spans="2:12" x14ac:dyDescent="0.15">
      <c r="B773" s="122" t="s">
        <v>681</v>
      </c>
      <c r="C773" s="87" t="s">
        <v>323</v>
      </c>
      <c r="D773" s="88" t="s">
        <v>327</v>
      </c>
      <c r="E773" s="8">
        <f>SUM(F773:L773)</f>
        <v>45</v>
      </c>
      <c r="F773" s="54">
        <v>8</v>
      </c>
      <c r="G773" s="54">
        <v>20</v>
      </c>
      <c r="H773" s="54">
        <v>17</v>
      </c>
      <c r="I773" s="54"/>
      <c r="J773" s="54"/>
      <c r="K773" s="54"/>
      <c r="L773" s="22"/>
    </row>
    <row r="774" spans="2:12" x14ac:dyDescent="0.15">
      <c r="B774" s="122" t="s">
        <v>721</v>
      </c>
      <c r="C774" s="87" t="s">
        <v>323</v>
      </c>
      <c r="D774" s="88" t="s">
        <v>327</v>
      </c>
      <c r="E774" s="8">
        <f t="shared" ref="E774:E785" si="174">SUM(F774:L774)</f>
        <v>14</v>
      </c>
      <c r="F774" s="54">
        <v>14</v>
      </c>
      <c r="G774" s="54"/>
      <c r="H774" s="54"/>
      <c r="I774" s="54"/>
      <c r="J774" s="54"/>
      <c r="K774" s="54"/>
      <c r="L774" s="22"/>
    </row>
    <row r="775" spans="2:12" hidden="1" x14ac:dyDescent="0.15">
      <c r="B775" s="122" t="s">
        <v>680</v>
      </c>
      <c r="C775" s="87" t="s">
        <v>324</v>
      </c>
      <c r="D775" s="88" t="s">
        <v>327</v>
      </c>
      <c r="E775" s="8">
        <f t="shared" si="174"/>
        <v>0</v>
      </c>
      <c r="F775" s="54"/>
      <c r="G775" s="54"/>
      <c r="H775" s="54"/>
      <c r="I775" s="54"/>
      <c r="J775" s="54"/>
      <c r="K775" s="54"/>
      <c r="L775" s="22"/>
    </row>
    <row r="776" spans="2:12" hidden="1" x14ac:dyDescent="0.15">
      <c r="B776" s="87" t="s">
        <v>532</v>
      </c>
      <c r="C776" s="87" t="s">
        <v>324</v>
      </c>
      <c r="D776" s="88" t="s">
        <v>327</v>
      </c>
      <c r="E776" s="8">
        <f t="shared" si="174"/>
        <v>0</v>
      </c>
      <c r="F776" s="54"/>
      <c r="G776" s="54"/>
      <c r="H776" s="54"/>
      <c r="I776" s="54"/>
      <c r="J776" s="54"/>
      <c r="K776" s="54"/>
      <c r="L776" s="22"/>
    </row>
    <row r="777" spans="2:12" hidden="1" x14ac:dyDescent="0.15">
      <c r="B777" s="87" t="s">
        <v>559</v>
      </c>
      <c r="C777" s="87" t="s">
        <v>241</v>
      </c>
      <c r="D777" s="88" t="s">
        <v>327</v>
      </c>
      <c r="E777" s="8">
        <f t="shared" si="174"/>
        <v>0</v>
      </c>
      <c r="F777" s="54"/>
      <c r="G777" s="54"/>
      <c r="H777" s="54"/>
      <c r="I777" s="54"/>
      <c r="J777" s="54"/>
      <c r="K777" s="54"/>
      <c r="L777" s="22"/>
    </row>
    <row r="778" spans="2:12" hidden="1" x14ac:dyDescent="0.15">
      <c r="B778" s="87" t="s">
        <v>628</v>
      </c>
      <c r="C778" s="87" t="s">
        <v>323</v>
      </c>
      <c r="D778" s="88" t="s">
        <v>327</v>
      </c>
      <c r="E778" s="8">
        <f t="shared" si="174"/>
        <v>0</v>
      </c>
      <c r="F778" s="54"/>
      <c r="G778" s="54"/>
      <c r="H778" s="54"/>
      <c r="I778" s="54"/>
      <c r="J778" s="54"/>
      <c r="K778" s="54"/>
      <c r="L778" s="22"/>
    </row>
    <row r="779" spans="2:12" hidden="1" x14ac:dyDescent="0.15">
      <c r="B779" s="89" t="s">
        <v>625</v>
      </c>
      <c r="C779" s="89" t="s">
        <v>323</v>
      </c>
      <c r="D779" s="88" t="s">
        <v>327</v>
      </c>
      <c r="E779" s="8">
        <f t="shared" si="174"/>
        <v>0</v>
      </c>
      <c r="F779" s="54"/>
      <c r="G779" s="54"/>
      <c r="H779" s="54"/>
      <c r="I779" s="54"/>
      <c r="J779" s="54"/>
      <c r="K779" s="54"/>
      <c r="L779" s="22"/>
    </row>
    <row r="780" spans="2:12" hidden="1" x14ac:dyDescent="0.15">
      <c r="B780" s="89" t="s">
        <v>626</v>
      </c>
      <c r="C780" s="89" t="s">
        <v>323</v>
      </c>
      <c r="D780" s="88" t="s">
        <v>327</v>
      </c>
      <c r="E780" s="8">
        <f t="shared" si="174"/>
        <v>0</v>
      </c>
      <c r="F780" s="54"/>
      <c r="G780" s="54"/>
      <c r="H780" s="54"/>
      <c r="I780" s="54"/>
      <c r="J780" s="54"/>
      <c r="K780" s="54"/>
      <c r="L780" s="22"/>
    </row>
    <row r="781" spans="2:12" hidden="1" x14ac:dyDescent="0.15">
      <c r="B781" s="89" t="s">
        <v>627</v>
      </c>
      <c r="C781" s="89" t="s">
        <v>323</v>
      </c>
      <c r="D781" s="88" t="s">
        <v>8</v>
      </c>
      <c r="E781" s="8">
        <f t="shared" si="174"/>
        <v>0</v>
      </c>
      <c r="F781" s="54"/>
      <c r="G781" s="54"/>
      <c r="H781" s="54"/>
      <c r="I781" s="54"/>
      <c r="J781" s="54"/>
      <c r="K781" s="54"/>
      <c r="L781" s="22"/>
    </row>
    <row r="782" spans="2:12" hidden="1" x14ac:dyDescent="0.15">
      <c r="B782" s="87" t="s">
        <v>579</v>
      </c>
      <c r="C782" s="87" t="s">
        <v>323</v>
      </c>
      <c r="D782" s="88" t="s">
        <v>327</v>
      </c>
      <c r="E782" s="8">
        <f t="shared" si="174"/>
        <v>0</v>
      </c>
      <c r="F782" s="54"/>
      <c r="G782" s="54"/>
      <c r="H782" s="54"/>
      <c r="I782" s="54"/>
      <c r="J782" s="54"/>
      <c r="K782" s="54"/>
      <c r="L782" s="22"/>
    </row>
    <row r="783" spans="2:12" hidden="1" x14ac:dyDescent="0.15">
      <c r="B783" s="87" t="s">
        <v>580</v>
      </c>
      <c r="C783" s="87" t="s">
        <v>299</v>
      </c>
      <c r="D783" s="88" t="s">
        <v>327</v>
      </c>
      <c r="E783" s="8">
        <f t="shared" si="174"/>
        <v>0</v>
      </c>
      <c r="F783" s="54"/>
      <c r="G783" s="54"/>
      <c r="H783" s="54"/>
      <c r="I783" s="54"/>
      <c r="J783" s="54"/>
      <c r="K783" s="54"/>
      <c r="L783" s="22"/>
    </row>
    <row r="784" spans="2:12" hidden="1" x14ac:dyDescent="0.15">
      <c r="B784" s="87" t="s">
        <v>601</v>
      </c>
      <c r="C784" s="87" t="s">
        <v>603</v>
      </c>
      <c r="D784" s="88" t="s">
        <v>604</v>
      </c>
      <c r="E784" s="8">
        <f t="shared" si="174"/>
        <v>0</v>
      </c>
      <c r="F784" s="54"/>
      <c r="G784" s="54"/>
      <c r="H784" s="54"/>
      <c r="I784" s="54"/>
      <c r="J784" s="54"/>
      <c r="K784" s="54"/>
      <c r="L784" s="22"/>
    </row>
    <row r="785" spans="2:12" hidden="1" x14ac:dyDescent="0.15">
      <c r="B785" s="87" t="s">
        <v>602</v>
      </c>
      <c r="C785" s="87" t="s">
        <v>323</v>
      </c>
      <c r="D785" s="88" t="s">
        <v>327</v>
      </c>
      <c r="E785" s="8">
        <f t="shared" si="174"/>
        <v>0</v>
      </c>
      <c r="F785" s="54"/>
      <c r="G785" s="54"/>
      <c r="H785" s="54"/>
      <c r="I785" s="54"/>
      <c r="J785" s="54"/>
      <c r="K785" s="54"/>
      <c r="L785" s="22"/>
    </row>
    <row r="786" spans="2:12" x14ac:dyDescent="0.15">
      <c r="B786" s="141" t="s">
        <v>428</v>
      </c>
      <c r="C786" s="87" t="s">
        <v>344</v>
      </c>
      <c r="D786" s="88" t="s">
        <v>343</v>
      </c>
      <c r="E786" s="25">
        <f>ROUND(G786*I786,3)</f>
        <v>0.55600000000000005</v>
      </c>
      <c r="F786" s="71" t="s">
        <v>411</v>
      </c>
      <c r="G786" s="72">
        <v>0.6</v>
      </c>
      <c r="H786" s="71" t="s">
        <v>412</v>
      </c>
      <c r="I786" s="74">
        <v>0.92700000000000005</v>
      </c>
      <c r="J786" s="73"/>
      <c r="K786" s="73"/>
      <c r="L786" s="10"/>
    </row>
    <row r="787" spans="2:12" x14ac:dyDescent="0.15">
      <c r="B787" s="141"/>
      <c r="C787" s="87" t="s">
        <v>345</v>
      </c>
      <c r="D787" s="88" t="s">
        <v>346</v>
      </c>
      <c r="E787" s="8">
        <f>SUM(F787:L787)</f>
        <v>14.456</v>
      </c>
      <c r="F787" s="8">
        <f>+F771*$E$786</f>
        <v>2.7800000000000002</v>
      </c>
      <c r="G787" s="8">
        <f t="shared" ref="G787:I787" si="175">+G771*$E$786</f>
        <v>3.3360000000000003</v>
      </c>
      <c r="H787" s="8">
        <f t="shared" si="175"/>
        <v>8.34</v>
      </c>
      <c r="I787" s="8">
        <f t="shared" si="175"/>
        <v>0</v>
      </c>
      <c r="J787" s="8">
        <f t="shared" ref="J787" si="176">+J771*$E$786</f>
        <v>0</v>
      </c>
      <c r="K787" s="8">
        <f t="shared" ref="K787:L787" si="177">+K771*$E$786</f>
        <v>0</v>
      </c>
      <c r="L787" s="8">
        <f t="shared" si="177"/>
        <v>0</v>
      </c>
    </row>
    <row r="788" spans="2:12" x14ac:dyDescent="0.15">
      <c r="B788" s="141" t="s">
        <v>429</v>
      </c>
      <c r="C788" s="116" t="s">
        <v>344</v>
      </c>
      <c r="D788" s="117" t="s">
        <v>343</v>
      </c>
      <c r="E788" s="25">
        <f>ROUND(G788*I788,3)</f>
        <v>0.436</v>
      </c>
      <c r="F788" s="71" t="s">
        <v>411</v>
      </c>
      <c r="G788" s="72">
        <v>0.6</v>
      </c>
      <c r="H788" s="71" t="s">
        <v>412</v>
      </c>
      <c r="I788" s="74">
        <v>0.72699999999999998</v>
      </c>
      <c r="J788" s="73"/>
      <c r="K788" s="73"/>
      <c r="L788" s="8"/>
    </row>
    <row r="789" spans="2:12" x14ac:dyDescent="0.15">
      <c r="B789" s="141"/>
      <c r="C789" s="116" t="s">
        <v>345</v>
      </c>
      <c r="D789" s="117" t="s">
        <v>346</v>
      </c>
      <c r="E789" s="8">
        <f>SUM(F789:L789)</f>
        <v>15.696</v>
      </c>
      <c r="F789" s="8">
        <f>+F772*$E$788</f>
        <v>0.436</v>
      </c>
      <c r="G789" s="8">
        <f t="shared" ref="G789:I789" si="178">+G772*$E$788</f>
        <v>0</v>
      </c>
      <c r="H789" s="8">
        <f t="shared" si="178"/>
        <v>15.26</v>
      </c>
      <c r="I789" s="8">
        <f t="shared" si="178"/>
        <v>0</v>
      </c>
      <c r="J789" s="8">
        <f t="shared" ref="J789:K789" si="179">+J772*$E$788</f>
        <v>0</v>
      </c>
      <c r="K789" s="8">
        <f t="shared" si="179"/>
        <v>0</v>
      </c>
      <c r="L789" s="8"/>
    </row>
    <row r="790" spans="2:12" x14ac:dyDescent="0.15">
      <c r="B790" s="141" t="s">
        <v>494</v>
      </c>
      <c r="C790" s="87" t="s">
        <v>344</v>
      </c>
      <c r="D790" s="88" t="s">
        <v>343</v>
      </c>
      <c r="E790" s="25">
        <f>ROUND(G790*I790,3)</f>
        <v>0.436</v>
      </c>
      <c r="F790" s="71" t="s">
        <v>411</v>
      </c>
      <c r="G790" s="72">
        <v>0.6</v>
      </c>
      <c r="H790" s="71" t="s">
        <v>412</v>
      </c>
      <c r="I790" s="74">
        <v>0.72699999999999998</v>
      </c>
      <c r="J790" s="73"/>
      <c r="K790" s="73"/>
      <c r="L790" s="10"/>
    </row>
    <row r="791" spans="2:12" x14ac:dyDescent="0.15">
      <c r="B791" s="141"/>
      <c r="C791" s="87" t="s">
        <v>345</v>
      </c>
      <c r="D791" s="88" t="s">
        <v>346</v>
      </c>
      <c r="E791" s="8">
        <f>SUM(F791:L791)</f>
        <v>19.62</v>
      </c>
      <c r="F791" s="8">
        <f>+F773*$E$790</f>
        <v>3.488</v>
      </c>
      <c r="G791" s="8">
        <f t="shared" ref="G791:H791" si="180">+G773*$E$790</f>
        <v>8.7200000000000006</v>
      </c>
      <c r="H791" s="8">
        <f t="shared" si="180"/>
        <v>7.4119999999999999</v>
      </c>
      <c r="I791" s="8">
        <f t="shared" ref="I791:J791" si="181">+I773*$E$790</f>
        <v>0</v>
      </c>
      <c r="J791" s="8">
        <f t="shared" si="181"/>
        <v>0</v>
      </c>
      <c r="K791" s="8">
        <f t="shared" ref="K791" si="182">+K773*$E$790</f>
        <v>0</v>
      </c>
      <c r="L791" s="8">
        <f>+L774*$E$790</f>
        <v>0</v>
      </c>
    </row>
    <row r="792" spans="2:12" hidden="1" x14ac:dyDescent="0.15">
      <c r="B792" s="141" t="s">
        <v>504</v>
      </c>
      <c r="C792" s="87" t="s">
        <v>344</v>
      </c>
      <c r="D792" s="88" t="s">
        <v>343</v>
      </c>
      <c r="E792" s="25">
        <f>ROUND(G792*I792,3)</f>
        <v>0</v>
      </c>
      <c r="F792" s="71" t="s">
        <v>411</v>
      </c>
      <c r="G792" s="72">
        <v>0.6</v>
      </c>
      <c r="H792" s="71" t="s">
        <v>412</v>
      </c>
      <c r="I792" s="74">
        <v>0</v>
      </c>
      <c r="J792" s="73"/>
      <c r="K792" s="73"/>
      <c r="L792" s="8"/>
    </row>
    <row r="793" spans="2:12" hidden="1" x14ac:dyDescent="0.15">
      <c r="B793" s="141"/>
      <c r="C793" s="87" t="s">
        <v>345</v>
      </c>
      <c r="D793" s="88" t="s">
        <v>346</v>
      </c>
      <c r="E793" s="8">
        <f>SUM(F793:L793)</f>
        <v>0</v>
      </c>
      <c r="F793" s="8">
        <f t="shared" ref="F793:H793" si="183">+F774*$E$792</f>
        <v>0</v>
      </c>
      <c r="G793" s="8">
        <f>+G774*$E$792</f>
        <v>0</v>
      </c>
      <c r="H793" s="8">
        <f t="shared" si="183"/>
        <v>0</v>
      </c>
      <c r="I793" s="8">
        <f>+I774*$E$792</f>
        <v>0</v>
      </c>
      <c r="J793" s="8">
        <f t="shared" ref="J793:K793" si="184">+J774*$E$792</f>
        <v>0</v>
      </c>
      <c r="K793" s="8">
        <f t="shared" si="184"/>
        <v>0</v>
      </c>
      <c r="L793" s="8"/>
    </row>
    <row r="794" spans="2:12" hidden="1" x14ac:dyDescent="0.15">
      <c r="B794" s="141" t="s">
        <v>560</v>
      </c>
      <c r="C794" s="87" t="s">
        <v>344</v>
      </c>
      <c r="D794" s="88" t="s">
        <v>343</v>
      </c>
      <c r="E794" s="25">
        <f>ROUND(G794*I794,3)</f>
        <v>0.56899999999999995</v>
      </c>
      <c r="F794" s="71" t="s">
        <v>411</v>
      </c>
      <c r="G794" s="72">
        <v>0.6</v>
      </c>
      <c r="H794" s="71" t="s">
        <v>412</v>
      </c>
      <c r="I794" s="74">
        <v>0.94799999999999995</v>
      </c>
      <c r="J794" s="73"/>
      <c r="K794" s="73"/>
      <c r="L794" s="8"/>
    </row>
    <row r="795" spans="2:12" hidden="1" x14ac:dyDescent="0.15">
      <c r="B795" s="141"/>
      <c r="C795" s="87" t="s">
        <v>345</v>
      </c>
      <c r="D795" s="88" t="s">
        <v>346</v>
      </c>
      <c r="E795" s="8">
        <f>SUM(F795:L795)</f>
        <v>0</v>
      </c>
      <c r="F795" s="8">
        <f>+F775*$E$794</f>
        <v>0</v>
      </c>
      <c r="G795" s="8">
        <f t="shared" ref="G795:K795" si="185">+G778*$E$794</f>
        <v>0</v>
      </c>
      <c r="H795" s="8">
        <f t="shared" si="185"/>
        <v>0</v>
      </c>
      <c r="I795" s="8">
        <f t="shared" si="185"/>
        <v>0</v>
      </c>
      <c r="J795" s="8">
        <f t="shared" si="185"/>
        <v>0</v>
      </c>
      <c r="K795" s="8">
        <f t="shared" si="185"/>
        <v>0</v>
      </c>
      <c r="L795" s="8"/>
    </row>
    <row r="796" spans="2:12" hidden="1" x14ac:dyDescent="0.15">
      <c r="B796" s="141" t="s">
        <v>429</v>
      </c>
      <c r="C796" s="87" t="s">
        <v>344</v>
      </c>
      <c r="D796" s="88" t="s">
        <v>343</v>
      </c>
      <c r="E796" s="25">
        <f>ROUND(G796*I796,3)</f>
        <v>0.436</v>
      </c>
      <c r="F796" s="71" t="s">
        <v>411</v>
      </c>
      <c r="G796" s="72">
        <v>0.6</v>
      </c>
      <c r="H796" s="71" t="s">
        <v>412</v>
      </c>
      <c r="I796" s="74">
        <v>0.72699999999999998</v>
      </c>
      <c r="J796" s="73"/>
      <c r="K796" s="73"/>
      <c r="L796" s="8"/>
    </row>
    <row r="797" spans="2:12" hidden="1" x14ac:dyDescent="0.15">
      <c r="B797" s="141"/>
      <c r="C797" s="87" t="s">
        <v>345</v>
      </c>
      <c r="D797" s="88" t="s">
        <v>346</v>
      </c>
      <c r="E797" s="8">
        <f>SUM(F797:L797)</f>
        <v>0</v>
      </c>
      <c r="F797" s="8">
        <f t="shared" ref="F797:K797" si="186">+F779*$E$796</f>
        <v>0</v>
      </c>
      <c r="G797" s="8">
        <f t="shared" si="186"/>
        <v>0</v>
      </c>
      <c r="H797" s="8">
        <f t="shared" si="186"/>
        <v>0</v>
      </c>
      <c r="I797" s="8">
        <f t="shared" si="186"/>
        <v>0</v>
      </c>
      <c r="J797" s="8">
        <f t="shared" si="186"/>
        <v>0</v>
      </c>
      <c r="K797" s="8">
        <f t="shared" si="186"/>
        <v>0</v>
      </c>
      <c r="L797" s="8"/>
    </row>
    <row r="798" spans="2:12" hidden="1" x14ac:dyDescent="0.15">
      <c r="B798" s="141" t="s">
        <v>494</v>
      </c>
      <c r="C798" s="87" t="s">
        <v>344</v>
      </c>
      <c r="D798" s="88" t="s">
        <v>343</v>
      </c>
      <c r="E798" s="25">
        <f>ROUND(G798*I798,3)</f>
        <v>0.436</v>
      </c>
      <c r="F798" s="71" t="s">
        <v>411</v>
      </c>
      <c r="G798" s="72">
        <v>0.6</v>
      </c>
      <c r="H798" s="71" t="s">
        <v>412</v>
      </c>
      <c r="I798" s="74">
        <v>0.72699999999999998</v>
      </c>
      <c r="J798" s="73"/>
      <c r="K798" s="73"/>
      <c r="L798" s="8"/>
    </row>
    <row r="799" spans="2:12" hidden="1" x14ac:dyDescent="0.15">
      <c r="B799" s="141"/>
      <c r="C799" s="87" t="s">
        <v>345</v>
      </c>
      <c r="D799" s="88" t="s">
        <v>346</v>
      </c>
      <c r="E799" s="8">
        <f>SUM(F799:L799)</f>
        <v>0</v>
      </c>
      <c r="F799" s="8">
        <f t="shared" ref="F799:K799" si="187">+F780*$E$798</f>
        <v>0</v>
      </c>
      <c r="G799" s="8">
        <f t="shared" si="187"/>
        <v>0</v>
      </c>
      <c r="H799" s="8">
        <f t="shared" si="187"/>
        <v>0</v>
      </c>
      <c r="I799" s="8">
        <f t="shared" si="187"/>
        <v>0</v>
      </c>
      <c r="J799" s="8">
        <f t="shared" si="187"/>
        <v>0</v>
      </c>
      <c r="K799" s="8">
        <f t="shared" si="187"/>
        <v>0</v>
      </c>
      <c r="L799" s="8"/>
    </row>
    <row r="800" spans="2:12" hidden="1" x14ac:dyDescent="0.15">
      <c r="B800" s="141" t="s">
        <v>504</v>
      </c>
      <c r="C800" s="87" t="s">
        <v>344</v>
      </c>
      <c r="D800" s="88" t="s">
        <v>343</v>
      </c>
      <c r="E800" s="25">
        <f>ROUND(G800*I800,3)</f>
        <v>0.436</v>
      </c>
      <c r="F800" s="71" t="s">
        <v>411</v>
      </c>
      <c r="G800" s="72">
        <v>0.6</v>
      </c>
      <c r="H800" s="71" t="s">
        <v>412</v>
      </c>
      <c r="I800" s="74">
        <v>0.72699999999999998</v>
      </c>
      <c r="J800" s="73"/>
      <c r="K800" s="73"/>
      <c r="L800" s="8"/>
    </row>
    <row r="801" spans="2:12" hidden="1" x14ac:dyDescent="0.15">
      <c r="B801" s="141"/>
      <c r="C801" s="87" t="s">
        <v>345</v>
      </c>
      <c r="D801" s="88" t="s">
        <v>346</v>
      </c>
      <c r="E801" s="8">
        <f>SUM(F801:L801)</f>
        <v>0</v>
      </c>
      <c r="F801" s="8">
        <f t="shared" ref="F801:K801" si="188">+F781*$E$800</f>
        <v>0</v>
      </c>
      <c r="G801" s="8">
        <f t="shared" si="188"/>
        <v>0</v>
      </c>
      <c r="H801" s="8">
        <f t="shared" si="188"/>
        <v>0</v>
      </c>
      <c r="I801" s="8">
        <f t="shared" si="188"/>
        <v>0</v>
      </c>
      <c r="J801" s="8">
        <f t="shared" si="188"/>
        <v>0</v>
      </c>
      <c r="K801" s="8">
        <f t="shared" si="188"/>
        <v>0</v>
      </c>
      <c r="L801" s="8"/>
    </row>
    <row r="802" spans="2:12" hidden="1" x14ac:dyDescent="0.15">
      <c r="B802" s="141" t="s">
        <v>560</v>
      </c>
      <c r="C802" s="87" t="s">
        <v>344</v>
      </c>
      <c r="D802" s="88" t="s">
        <v>343</v>
      </c>
      <c r="E802" s="25">
        <f>ROUND(G802*I802,3)</f>
        <v>0.436</v>
      </c>
      <c r="F802" s="71" t="s">
        <v>411</v>
      </c>
      <c r="G802" s="72">
        <v>0.6</v>
      </c>
      <c r="H802" s="71" t="s">
        <v>412</v>
      </c>
      <c r="I802" s="74">
        <v>0.72699999999999998</v>
      </c>
      <c r="J802" s="73"/>
      <c r="K802" s="73"/>
      <c r="L802" s="8"/>
    </row>
    <row r="803" spans="2:12" hidden="1" x14ac:dyDescent="0.15">
      <c r="B803" s="141"/>
      <c r="C803" s="87" t="s">
        <v>345</v>
      </c>
      <c r="D803" s="88" t="s">
        <v>346</v>
      </c>
      <c r="E803" s="8">
        <f>SUM(F803:L803)</f>
        <v>0</v>
      </c>
      <c r="F803" s="8">
        <f t="shared" ref="F803:K803" si="189">+F782*$E$802</f>
        <v>0</v>
      </c>
      <c r="G803" s="8">
        <f t="shared" si="189"/>
        <v>0</v>
      </c>
      <c r="H803" s="8">
        <f t="shared" si="189"/>
        <v>0</v>
      </c>
      <c r="I803" s="8">
        <f t="shared" si="189"/>
        <v>0</v>
      </c>
      <c r="J803" s="8">
        <f t="shared" si="189"/>
        <v>0</v>
      </c>
      <c r="K803" s="8">
        <f t="shared" si="189"/>
        <v>0</v>
      </c>
      <c r="L803" s="8"/>
    </row>
    <row r="804" spans="2:12" hidden="1" x14ac:dyDescent="0.15">
      <c r="B804" s="141" t="s">
        <v>561</v>
      </c>
      <c r="C804" s="87" t="s">
        <v>344</v>
      </c>
      <c r="D804" s="88" t="s">
        <v>343</v>
      </c>
      <c r="E804" s="25">
        <f>ROUND(G804*I804,3)</f>
        <v>0.44</v>
      </c>
      <c r="F804" s="71" t="s">
        <v>411</v>
      </c>
      <c r="G804" s="72">
        <v>0.6</v>
      </c>
      <c r="H804" s="71" t="s">
        <v>412</v>
      </c>
      <c r="I804" s="74">
        <v>0.73399999999999999</v>
      </c>
      <c r="J804" s="73"/>
      <c r="K804" s="73"/>
      <c r="L804" s="8"/>
    </row>
    <row r="805" spans="2:12" hidden="1" x14ac:dyDescent="0.15">
      <c r="B805" s="141"/>
      <c r="C805" s="87" t="s">
        <v>345</v>
      </c>
      <c r="D805" s="88" t="s">
        <v>346</v>
      </c>
      <c r="E805" s="8">
        <f>SUM(F805:L805)</f>
        <v>0</v>
      </c>
      <c r="F805" s="8">
        <f t="shared" ref="F805:K805" si="190">+F783*$E$804</f>
        <v>0</v>
      </c>
      <c r="G805" s="8">
        <f t="shared" si="190"/>
        <v>0</v>
      </c>
      <c r="H805" s="8">
        <f t="shared" si="190"/>
        <v>0</v>
      </c>
      <c r="I805" s="8">
        <f t="shared" si="190"/>
        <v>0</v>
      </c>
      <c r="J805" s="8">
        <f t="shared" si="190"/>
        <v>0</v>
      </c>
      <c r="K805" s="8">
        <f t="shared" si="190"/>
        <v>0</v>
      </c>
      <c r="L805" s="8"/>
    </row>
    <row r="806" spans="2:12" hidden="1" x14ac:dyDescent="0.15">
      <c r="B806" s="141" t="s">
        <v>562</v>
      </c>
      <c r="C806" s="87" t="s">
        <v>344</v>
      </c>
      <c r="D806" s="88" t="s">
        <v>343</v>
      </c>
      <c r="E806" s="25">
        <f>ROUND(G806*I806,3)</f>
        <v>0.44900000000000001</v>
      </c>
      <c r="F806" s="71" t="s">
        <v>411</v>
      </c>
      <c r="G806" s="72">
        <v>0.6</v>
      </c>
      <c r="H806" s="71" t="s">
        <v>412</v>
      </c>
      <c r="I806" s="74">
        <v>0.748</v>
      </c>
      <c r="J806" s="73"/>
      <c r="K806" s="73"/>
      <c r="L806" s="8"/>
    </row>
    <row r="807" spans="2:12" hidden="1" x14ac:dyDescent="0.15">
      <c r="B807" s="141"/>
      <c r="C807" s="87" t="s">
        <v>345</v>
      </c>
      <c r="D807" s="88" t="s">
        <v>346</v>
      </c>
      <c r="E807" s="8">
        <f>SUM(F807:L807)</f>
        <v>0</v>
      </c>
      <c r="F807" s="8">
        <f t="shared" ref="F807:K807" si="191">+F784*$E$806</f>
        <v>0</v>
      </c>
      <c r="G807" s="8">
        <f t="shared" si="191"/>
        <v>0</v>
      </c>
      <c r="H807" s="8">
        <f t="shared" si="191"/>
        <v>0</v>
      </c>
      <c r="I807" s="8">
        <f t="shared" si="191"/>
        <v>0</v>
      </c>
      <c r="J807" s="8">
        <f t="shared" si="191"/>
        <v>0</v>
      </c>
      <c r="K807" s="8">
        <f t="shared" si="191"/>
        <v>0</v>
      </c>
      <c r="L807" s="8"/>
    </row>
    <row r="808" spans="2:12" hidden="1" x14ac:dyDescent="0.15">
      <c r="B808" s="141" t="s">
        <v>605</v>
      </c>
      <c r="C808" s="87" t="s">
        <v>344</v>
      </c>
      <c r="D808" s="88" t="s">
        <v>343</v>
      </c>
      <c r="E808" s="25">
        <f>ROUND(G808*I808,3)</f>
        <v>0.436</v>
      </c>
      <c r="F808" s="71" t="s">
        <v>411</v>
      </c>
      <c r="G808" s="72">
        <v>0.6</v>
      </c>
      <c r="H808" s="71" t="s">
        <v>412</v>
      </c>
      <c r="I808" s="74">
        <v>0.72699999999999998</v>
      </c>
      <c r="J808" s="73"/>
      <c r="K808" s="73"/>
      <c r="L808" s="8"/>
    </row>
    <row r="809" spans="2:12" hidden="1" x14ac:dyDescent="0.15">
      <c r="B809" s="141"/>
      <c r="C809" s="87" t="s">
        <v>345</v>
      </c>
      <c r="D809" s="88" t="s">
        <v>346</v>
      </c>
      <c r="E809" s="8">
        <f>SUM(F809:L809)</f>
        <v>0</v>
      </c>
      <c r="F809" s="8">
        <f t="shared" ref="F809:K809" si="192">+F785*$E$808</f>
        <v>0</v>
      </c>
      <c r="G809" s="8">
        <f t="shared" si="192"/>
        <v>0</v>
      </c>
      <c r="H809" s="8">
        <f t="shared" si="192"/>
        <v>0</v>
      </c>
      <c r="I809" s="8">
        <f t="shared" si="192"/>
        <v>0</v>
      </c>
      <c r="J809" s="8">
        <f t="shared" si="192"/>
        <v>0</v>
      </c>
      <c r="K809" s="8">
        <f t="shared" si="192"/>
        <v>0</v>
      </c>
      <c r="L809" s="8"/>
    </row>
    <row r="810" spans="2:12" ht="25.5" customHeight="1" x14ac:dyDescent="0.15">
      <c r="B810" s="42" t="s">
        <v>430</v>
      </c>
      <c r="C810" s="26"/>
      <c r="D810" s="27" t="s">
        <v>346</v>
      </c>
      <c r="E810" s="28">
        <f>SUM(F810:L810)</f>
        <v>49.772000000000006</v>
      </c>
      <c r="F810" s="28">
        <f t="shared" ref="F810:H810" si="193">+F787+F789+F791+F793+F795+F797+F799+F801+F803+F805+F809</f>
        <v>6.7040000000000006</v>
      </c>
      <c r="G810" s="28">
        <f t="shared" si="193"/>
        <v>12.056000000000001</v>
      </c>
      <c r="H810" s="28">
        <f t="shared" si="193"/>
        <v>31.012</v>
      </c>
      <c r="I810" s="28">
        <f>+I787+I789+I791+I793+I795+I797+I799+I801+I803+I805+I809</f>
        <v>0</v>
      </c>
      <c r="J810" s="28">
        <f>+J787+J789+J791+J793+J795+J797+J799+J801+J803+J805+J809</f>
        <v>0</v>
      </c>
      <c r="K810" s="28">
        <f t="shared" ref="K810" si="194">+K787+K789+K791+K793+K795+K797+K799+K801+K803+K805+K809</f>
        <v>0</v>
      </c>
      <c r="L810" s="28">
        <f>+L787+L791</f>
        <v>0</v>
      </c>
    </row>
    <row r="811" spans="2:12" x14ac:dyDescent="0.15">
      <c r="B811" s="141" t="s">
        <v>431</v>
      </c>
      <c r="C811" s="87" t="s">
        <v>344</v>
      </c>
      <c r="D811" s="88" t="s">
        <v>343</v>
      </c>
      <c r="E811" s="25">
        <f>ROUND(G811*I811,3)</f>
        <v>0.16600000000000001</v>
      </c>
      <c r="F811" s="71" t="s">
        <v>411</v>
      </c>
      <c r="G811" s="72">
        <v>0.6</v>
      </c>
      <c r="H811" s="71" t="s">
        <v>412</v>
      </c>
      <c r="I811" s="74">
        <v>0.27700000000000002</v>
      </c>
      <c r="J811" s="73"/>
      <c r="K811" s="73"/>
      <c r="L811" s="10"/>
    </row>
    <row r="812" spans="2:12" x14ac:dyDescent="0.15">
      <c r="B812" s="141"/>
      <c r="C812" s="87" t="s">
        <v>345</v>
      </c>
      <c r="D812" s="88" t="s">
        <v>346</v>
      </c>
      <c r="E812" s="8">
        <f>SUM(F812:L812)</f>
        <v>4.3160000000000007</v>
      </c>
      <c r="F812" s="8">
        <f>+F771*$E$811</f>
        <v>0.83000000000000007</v>
      </c>
      <c r="G812" s="8">
        <f t="shared" ref="G812:K812" si="195">+G771*$E$811</f>
        <v>0.996</v>
      </c>
      <c r="H812" s="8">
        <f t="shared" si="195"/>
        <v>2.4900000000000002</v>
      </c>
      <c r="I812" s="8">
        <f t="shared" si="195"/>
        <v>0</v>
      </c>
      <c r="J812" s="8">
        <f t="shared" si="195"/>
        <v>0</v>
      </c>
      <c r="K812" s="8">
        <f t="shared" si="195"/>
        <v>0</v>
      </c>
      <c r="L812" s="8">
        <f t="shared" ref="L812" si="196">+L771*$E$811</f>
        <v>0</v>
      </c>
    </row>
    <row r="813" spans="2:12" x14ac:dyDescent="0.15">
      <c r="B813" s="141" t="s">
        <v>432</v>
      </c>
      <c r="C813" s="116" t="s">
        <v>344</v>
      </c>
      <c r="D813" s="117" t="s">
        <v>343</v>
      </c>
      <c r="E813" s="25">
        <f>ROUND(G813*I813,3)</f>
        <v>0.13600000000000001</v>
      </c>
      <c r="F813" s="71" t="s">
        <v>411</v>
      </c>
      <c r="G813" s="72">
        <v>0.6</v>
      </c>
      <c r="H813" s="71" t="s">
        <v>412</v>
      </c>
      <c r="I813" s="74">
        <v>0.22700000000000001</v>
      </c>
      <c r="J813" s="73"/>
      <c r="K813" s="73"/>
      <c r="L813" s="8"/>
    </row>
    <row r="814" spans="2:12" x14ac:dyDescent="0.15">
      <c r="B814" s="141"/>
      <c r="C814" s="116" t="s">
        <v>345</v>
      </c>
      <c r="D814" s="117" t="s">
        <v>346</v>
      </c>
      <c r="E814" s="8">
        <f>SUM(F814:L814)</f>
        <v>4.8960000000000008</v>
      </c>
      <c r="F814" s="8">
        <f>+F772*$E$813</f>
        <v>0.13600000000000001</v>
      </c>
      <c r="G814" s="8">
        <f t="shared" ref="G814:K814" si="197">+G772*$E$813</f>
        <v>0</v>
      </c>
      <c r="H814" s="8">
        <f t="shared" si="197"/>
        <v>4.7600000000000007</v>
      </c>
      <c r="I814" s="8">
        <f t="shared" si="197"/>
        <v>0</v>
      </c>
      <c r="J814" s="8">
        <f t="shared" si="197"/>
        <v>0</v>
      </c>
      <c r="K814" s="8">
        <f t="shared" si="197"/>
        <v>0</v>
      </c>
      <c r="L814" s="8"/>
    </row>
    <row r="815" spans="2:12" x14ac:dyDescent="0.15">
      <c r="B815" s="141" t="s">
        <v>495</v>
      </c>
      <c r="C815" s="87" t="s">
        <v>344</v>
      </c>
      <c r="D815" s="88" t="s">
        <v>343</v>
      </c>
      <c r="E815" s="25">
        <f>ROUND(G815*I815,3)</f>
        <v>0.13600000000000001</v>
      </c>
      <c r="F815" s="71" t="s">
        <v>411</v>
      </c>
      <c r="G815" s="72">
        <v>0.6</v>
      </c>
      <c r="H815" s="71" t="s">
        <v>412</v>
      </c>
      <c r="I815" s="74">
        <v>0.22700000000000001</v>
      </c>
      <c r="J815" s="73"/>
      <c r="K815" s="73"/>
      <c r="L815" s="10"/>
    </row>
    <row r="816" spans="2:12" x14ac:dyDescent="0.15">
      <c r="B816" s="141"/>
      <c r="C816" s="87" t="s">
        <v>345</v>
      </c>
      <c r="D816" s="88" t="s">
        <v>346</v>
      </c>
      <c r="E816" s="8">
        <f>SUM(F816:L816)</f>
        <v>6.120000000000001</v>
      </c>
      <c r="F816" s="8">
        <f>+F773*$E$815</f>
        <v>1.0880000000000001</v>
      </c>
      <c r="G816" s="8">
        <f t="shared" ref="G816:K816" si="198">+G773*$E$815</f>
        <v>2.72</v>
      </c>
      <c r="H816" s="8">
        <f t="shared" si="198"/>
        <v>2.3120000000000003</v>
      </c>
      <c r="I816" s="8">
        <f t="shared" si="198"/>
        <v>0</v>
      </c>
      <c r="J816" s="8">
        <f t="shared" si="198"/>
        <v>0</v>
      </c>
      <c r="K816" s="8">
        <f t="shared" si="198"/>
        <v>0</v>
      </c>
      <c r="L816" s="8">
        <f>+L774*$E$815</f>
        <v>0</v>
      </c>
    </row>
    <row r="817" spans="2:12" x14ac:dyDescent="0.15">
      <c r="B817" s="141" t="s">
        <v>505</v>
      </c>
      <c r="C817" s="87" t="s">
        <v>344</v>
      </c>
      <c r="D817" s="88" t="s">
        <v>343</v>
      </c>
      <c r="E817" s="25">
        <f>ROUND(G817*I817,3)</f>
        <v>0.29099999999999998</v>
      </c>
      <c r="F817" s="71" t="s">
        <v>411</v>
      </c>
      <c r="G817" s="72">
        <v>1.05</v>
      </c>
      <c r="H817" s="71" t="s">
        <v>412</v>
      </c>
      <c r="I817" s="74">
        <v>0.27700000000000002</v>
      </c>
      <c r="J817" s="73"/>
      <c r="K817" s="73"/>
      <c r="L817" s="8"/>
    </row>
    <row r="818" spans="2:12" x14ac:dyDescent="0.15">
      <c r="B818" s="141"/>
      <c r="C818" s="87" t="s">
        <v>345</v>
      </c>
      <c r="D818" s="88" t="s">
        <v>346</v>
      </c>
      <c r="E818" s="8">
        <f>SUM(F818:L818)</f>
        <v>4.0739999999999998</v>
      </c>
      <c r="F818" s="8">
        <f>+F774*$E$817</f>
        <v>4.0739999999999998</v>
      </c>
      <c r="G818" s="8">
        <f t="shared" ref="G818:K818" si="199">+G774*$E$817</f>
        <v>0</v>
      </c>
      <c r="H818" s="8">
        <f t="shared" si="199"/>
        <v>0</v>
      </c>
      <c r="I818" s="8">
        <f t="shared" si="199"/>
        <v>0</v>
      </c>
      <c r="J818" s="8">
        <f t="shared" si="199"/>
        <v>0</v>
      </c>
      <c r="K818" s="8">
        <f t="shared" si="199"/>
        <v>0</v>
      </c>
      <c r="L818" s="8"/>
    </row>
    <row r="819" spans="2:12" hidden="1" x14ac:dyDescent="0.15">
      <c r="B819" s="141" t="s">
        <v>563</v>
      </c>
      <c r="C819" s="87" t="s">
        <v>344</v>
      </c>
      <c r="D819" s="88" t="s">
        <v>343</v>
      </c>
      <c r="E819" s="25">
        <f>ROUND(G819*I819,3)</f>
        <v>0.17899999999999999</v>
      </c>
      <c r="F819" s="71" t="s">
        <v>411</v>
      </c>
      <c r="G819" s="72">
        <v>0.6</v>
      </c>
      <c r="H819" s="71" t="s">
        <v>412</v>
      </c>
      <c r="I819" s="74">
        <v>0.29799999999999999</v>
      </c>
      <c r="J819" s="73"/>
      <c r="K819" s="73"/>
      <c r="L819" s="8"/>
    </row>
    <row r="820" spans="2:12" hidden="1" x14ac:dyDescent="0.15">
      <c r="B820" s="141"/>
      <c r="C820" s="87" t="s">
        <v>345</v>
      </c>
      <c r="D820" s="88" t="s">
        <v>346</v>
      </c>
      <c r="E820" s="8">
        <f>SUM(F820:L820)</f>
        <v>0</v>
      </c>
      <c r="F820" s="8">
        <f>+F775*$E$819</f>
        <v>0</v>
      </c>
      <c r="G820" s="8">
        <f>+G778*$E$819</f>
        <v>0</v>
      </c>
      <c r="H820" s="8">
        <f>+H778*$E$819</f>
        <v>0</v>
      </c>
      <c r="I820" s="8">
        <f>+I778*$E$819</f>
        <v>0</v>
      </c>
      <c r="J820" s="8">
        <f>+J779*$E$819</f>
        <v>0</v>
      </c>
      <c r="K820" s="8">
        <f>+K779*$E$819</f>
        <v>0</v>
      </c>
      <c r="L820" s="8"/>
    </row>
    <row r="821" spans="2:12" hidden="1" x14ac:dyDescent="0.15">
      <c r="B821" s="141" t="s">
        <v>432</v>
      </c>
      <c r="C821" s="87" t="s">
        <v>344</v>
      </c>
      <c r="D821" s="88" t="s">
        <v>343</v>
      </c>
      <c r="E821" s="25">
        <f>ROUND(G821*I821,3)</f>
        <v>0.16600000000000001</v>
      </c>
      <c r="F821" s="71" t="s">
        <v>411</v>
      </c>
      <c r="G821" s="72">
        <v>0.6</v>
      </c>
      <c r="H821" s="71" t="s">
        <v>412</v>
      </c>
      <c r="I821" s="74">
        <v>0.27700000000000002</v>
      </c>
      <c r="J821" s="73"/>
      <c r="K821" s="73"/>
      <c r="L821" s="8"/>
    </row>
    <row r="822" spans="2:12" hidden="1" x14ac:dyDescent="0.15">
      <c r="B822" s="141"/>
      <c r="C822" s="87" t="s">
        <v>345</v>
      </c>
      <c r="D822" s="88" t="s">
        <v>346</v>
      </c>
      <c r="E822" s="8">
        <f>SUM(F822:L822)</f>
        <v>0</v>
      </c>
      <c r="F822" s="8">
        <f>+F779*$E$821</f>
        <v>0</v>
      </c>
      <c r="G822" s="8">
        <f>+G779*$E$821</f>
        <v>0</v>
      </c>
      <c r="H822" s="8">
        <f>+H779*$E$821</f>
        <v>0</v>
      </c>
      <c r="I822" s="8">
        <f>+I779*$E$821</f>
        <v>0</v>
      </c>
      <c r="J822" s="8"/>
      <c r="K822" s="8"/>
      <c r="L822" s="8"/>
    </row>
    <row r="823" spans="2:12" hidden="1" x14ac:dyDescent="0.15">
      <c r="B823" s="141" t="s">
        <v>495</v>
      </c>
      <c r="C823" s="87" t="s">
        <v>344</v>
      </c>
      <c r="D823" s="88" t="s">
        <v>343</v>
      </c>
      <c r="E823" s="25">
        <f>ROUND(G823*I823,3)</f>
        <v>0.16600000000000001</v>
      </c>
      <c r="F823" s="71" t="s">
        <v>411</v>
      </c>
      <c r="G823" s="72">
        <v>0.6</v>
      </c>
      <c r="H823" s="71" t="s">
        <v>412</v>
      </c>
      <c r="I823" s="74">
        <v>0.27700000000000002</v>
      </c>
      <c r="J823" s="73"/>
      <c r="K823" s="73"/>
      <c r="L823" s="8"/>
    </row>
    <row r="824" spans="2:12" hidden="1" x14ac:dyDescent="0.15">
      <c r="B824" s="141"/>
      <c r="C824" s="87" t="s">
        <v>345</v>
      </c>
      <c r="D824" s="88" t="s">
        <v>346</v>
      </c>
      <c r="E824" s="8">
        <f>SUM(F824:L824)</f>
        <v>0</v>
      </c>
      <c r="F824" s="8">
        <f>+F780*$E$823</f>
        <v>0</v>
      </c>
      <c r="G824" s="8">
        <f>+G780*$E$823</f>
        <v>0</v>
      </c>
      <c r="H824" s="8">
        <f>+H780*$E$823</f>
        <v>0</v>
      </c>
      <c r="I824" s="8">
        <f>+I780*$E$823</f>
        <v>0</v>
      </c>
      <c r="J824" s="8"/>
      <c r="K824" s="8"/>
      <c r="L824" s="8"/>
    </row>
    <row r="825" spans="2:12" hidden="1" x14ac:dyDescent="0.15">
      <c r="B825" s="141" t="s">
        <v>505</v>
      </c>
      <c r="C825" s="87" t="s">
        <v>344</v>
      </c>
      <c r="D825" s="88" t="s">
        <v>343</v>
      </c>
      <c r="E825" s="25">
        <f>ROUND(G825*I825,3)</f>
        <v>0.16600000000000001</v>
      </c>
      <c r="F825" s="71" t="s">
        <v>411</v>
      </c>
      <c r="G825" s="72">
        <v>0.6</v>
      </c>
      <c r="H825" s="71" t="s">
        <v>412</v>
      </c>
      <c r="I825" s="74">
        <v>0.27700000000000002</v>
      </c>
      <c r="J825" s="73"/>
      <c r="K825" s="73"/>
      <c r="L825" s="8"/>
    </row>
    <row r="826" spans="2:12" hidden="1" x14ac:dyDescent="0.15">
      <c r="B826" s="141"/>
      <c r="C826" s="87" t="s">
        <v>345</v>
      </c>
      <c r="D826" s="88" t="s">
        <v>346</v>
      </c>
      <c r="E826" s="8">
        <f>SUM(F826:L826)</f>
        <v>0</v>
      </c>
      <c r="F826" s="8">
        <f>+F781*$E$825</f>
        <v>0</v>
      </c>
      <c r="G826" s="8">
        <f>+G781*$E$825</f>
        <v>0</v>
      </c>
      <c r="H826" s="8">
        <f>+H781*$E$825</f>
        <v>0</v>
      </c>
      <c r="I826" s="8">
        <f>+I781*$E$825</f>
        <v>0</v>
      </c>
      <c r="J826" s="8"/>
      <c r="K826" s="8"/>
      <c r="L826" s="8"/>
    </row>
    <row r="827" spans="2:12" hidden="1" x14ac:dyDescent="0.15">
      <c r="B827" s="141" t="s">
        <v>563</v>
      </c>
      <c r="C827" s="87" t="s">
        <v>344</v>
      </c>
      <c r="D827" s="88" t="s">
        <v>343</v>
      </c>
      <c r="E827" s="25">
        <f>ROUND(G827*I827,3)</f>
        <v>0.16600000000000001</v>
      </c>
      <c r="F827" s="71" t="s">
        <v>411</v>
      </c>
      <c r="G827" s="72">
        <v>0.6</v>
      </c>
      <c r="H827" s="71" t="s">
        <v>412</v>
      </c>
      <c r="I827" s="74">
        <v>0.27700000000000002</v>
      </c>
      <c r="J827" s="73"/>
      <c r="K827" s="73"/>
      <c r="L827" s="8"/>
    </row>
    <row r="828" spans="2:12" hidden="1" x14ac:dyDescent="0.15">
      <c r="B828" s="141"/>
      <c r="C828" s="87" t="s">
        <v>345</v>
      </c>
      <c r="D828" s="88" t="s">
        <v>346</v>
      </c>
      <c r="E828" s="8">
        <f>SUM(F828:L828)</f>
        <v>0</v>
      </c>
      <c r="F828" s="8">
        <f>+F782*$E$827</f>
        <v>0</v>
      </c>
      <c r="G828" s="8">
        <f>+G782*$E$827</f>
        <v>0</v>
      </c>
      <c r="H828" s="8">
        <f>+H782*$E$827</f>
        <v>0</v>
      </c>
      <c r="I828" s="8">
        <f>+I782*$E$827</f>
        <v>0</v>
      </c>
      <c r="J828" s="8"/>
      <c r="K828" s="8"/>
      <c r="L828" s="8"/>
    </row>
    <row r="829" spans="2:12" hidden="1" x14ac:dyDescent="0.15">
      <c r="B829" s="141" t="s">
        <v>564</v>
      </c>
      <c r="C829" s="87" t="s">
        <v>344</v>
      </c>
      <c r="D829" s="88" t="s">
        <v>343</v>
      </c>
      <c r="E829" s="25">
        <f>ROUND(G829*I829,3)</f>
        <v>0.17</v>
      </c>
      <c r="F829" s="71" t="s">
        <v>411</v>
      </c>
      <c r="G829" s="72">
        <v>0.6</v>
      </c>
      <c r="H829" s="71" t="s">
        <v>412</v>
      </c>
      <c r="I829" s="74">
        <v>0.28399999999999997</v>
      </c>
      <c r="J829" s="73"/>
      <c r="K829" s="73"/>
      <c r="L829" s="8"/>
    </row>
    <row r="830" spans="2:12" hidden="1" x14ac:dyDescent="0.15">
      <c r="B830" s="141"/>
      <c r="C830" s="87" t="s">
        <v>345</v>
      </c>
      <c r="D830" s="88" t="s">
        <v>346</v>
      </c>
      <c r="E830" s="8">
        <f>SUM(F830:L830)</f>
        <v>0</v>
      </c>
      <c r="F830" s="8">
        <f>+F783*$E$829</f>
        <v>0</v>
      </c>
      <c r="G830" s="8">
        <f>+G783*$E$829</f>
        <v>0</v>
      </c>
      <c r="H830" s="8">
        <f>+H783*$E$829</f>
        <v>0</v>
      </c>
      <c r="I830" s="8">
        <f>+I783*$E$829</f>
        <v>0</v>
      </c>
      <c r="J830" s="8"/>
      <c r="K830" s="8"/>
      <c r="L830" s="8"/>
    </row>
    <row r="831" spans="2:12" hidden="1" x14ac:dyDescent="0.15">
      <c r="B831" s="141" t="s">
        <v>565</v>
      </c>
      <c r="C831" s="87" t="s">
        <v>344</v>
      </c>
      <c r="D831" s="88" t="s">
        <v>343</v>
      </c>
      <c r="E831" s="25">
        <f>ROUND(G831*I831,3)</f>
        <v>0.17899999999999999</v>
      </c>
      <c r="F831" s="71" t="s">
        <v>411</v>
      </c>
      <c r="G831" s="72">
        <v>0.6</v>
      </c>
      <c r="H831" s="71" t="s">
        <v>412</v>
      </c>
      <c r="I831" s="74">
        <v>0.29799999999999999</v>
      </c>
      <c r="J831" s="73"/>
      <c r="K831" s="73"/>
      <c r="L831" s="8"/>
    </row>
    <row r="832" spans="2:12" hidden="1" x14ac:dyDescent="0.15">
      <c r="B832" s="141"/>
      <c r="C832" s="87" t="s">
        <v>345</v>
      </c>
      <c r="D832" s="88" t="s">
        <v>346</v>
      </c>
      <c r="E832" s="8">
        <f>SUM(F832:L832)</f>
        <v>0</v>
      </c>
      <c r="F832" s="8">
        <f>+F784*$E$831</f>
        <v>0</v>
      </c>
      <c r="G832" s="8">
        <f>+G784*$E$831</f>
        <v>0</v>
      </c>
      <c r="H832" s="8">
        <f>+H784*$E$831</f>
        <v>0</v>
      </c>
      <c r="I832" s="8">
        <f>+I784*$E$831</f>
        <v>0</v>
      </c>
      <c r="J832" s="8"/>
      <c r="K832" s="8"/>
      <c r="L832" s="8"/>
    </row>
    <row r="833" spans="2:12" hidden="1" x14ac:dyDescent="0.15">
      <c r="B833" s="141" t="s">
        <v>606</v>
      </c>
      <c r="C833" s="87" t="s">
        <v>344</v>
      </c>
      <c r="D833" s="88" t="s">
        <v>343</v>
      </c>
      <c r="E833" s="25">
        <f>ROUND(G833*I833,3)</f>
        <v>0.16600000000000001</v>
      </c>
      <c r="F833" s="71" t="s">
        <v>411</v>
      </c>
      <c r="G833" s="72">
        <v>0.6</v>
      </c>
      <c r="H833" s="71" t="s">
        <v>412</v>
      </c>
      <c r="I833" s="74">
        <v>0.27700000000000002</v>
      </c>
      <c r="J833" s="73"/>
      <c r="K833" s="73"/>
      <c r="L833" s="8"/>
    </row>
    <row r="834" spans="2:12" hidden="1" x14ac:dyDescent="0.15">
      <c r="B834" s="141"/>
      <c r="C834" s="87" t="s">
        <v>345</v>
      </c>
      <c r="D834" s="88" t="s">
        <v>346</v>
      </c>
      <c r="E834" s="8">
        <f>SUM(F834:L834)</f>
        <v>0</v>
      </c>
      <c r="F834" s="8">
        <f>+F785*$E$833</f>
        <v>0</v>
      </c>
      <c r="G834" s="8">
        <f>+G785*$E$833</f>
        <v>0</v>
      </c>
      <c r="H834" s="8">
        <f>+H785*$E$833</f>
        <v>0</v>
      </c>
      <c r="I834" s="8">
        <f>+I785*$E$833</f>
        <v>0</v>
      </c>
      <c r="J834" s="8"/>
      <c r="K834" s="8"/>
      <c r="L834" s="8"/>
    </row>
    <row r="835" spans="2:12" ht="25.15" customHeight="1" x14ac:dyDescent="0.15">
      <c r="B835" s="26" t="s">
        <v>433</v>
      </c>
      <c r="C835" s="26"/>
      <c r="D835" s="27" t="s">
        <v>346</v>
      </c>
      <c r="E835" s="28">
        <f>SUM(F835:L835)</f>
        <v>19.406000000000002</v>
      </c>
      <c r="F835" s="28">
        <f t="shared" ref="F835:H835" si="200">+F812+F814+F816+F818+F820+F822+F824+F826+F828+F830+F834</f>
        <v>6.1280000000000001</v>
      </c>
      <c r="G835" s="28">
        <f t="shared" si="200"/>
        <v>3.7160000000000002</v>
      </c>
      <c r="H835" s="28">
        <f t="shared" si="200"/>
        <v>9.5620000000000012</v>
      </c>
      <c r="I835" s="28">
        <f>+I812+I814+I816+I818+I820+I822+I824+I826+I828+I830+I834</f>
        <v>0</v>
      </c>
      <c r="J835" s="28">
        <f t="shared" ref="J835:K835" si="201">+J812+J814+J816+J818+J820+J822+J824+J826+J828+J830+J834</f>
        <v>0</v>
      </c>
      <c r="K835" s="28">
        <f t="shared" si="201"/>
        <v>0</v>
      </c>
      <c r="L835" s="28">
        <f>+L812+L816</f>
        <v>0</v>
      </c>
    </row>
    <row r="836" spans="2:12" hidden="1" x14ac:dyDescent="0.15">
      <c r="B836" s="141" t="s">
        <v>434</v>
      </c>
      <c r="C836" s="87" t="s">
        <v>344</v>
      </c>
      <c r="D836" s="88" t="s">
        <v>343</v>
      </c>
      <c r="E836" s="25">
        <f>ROUND(G836*I836,3)</f>
        <v>0.48</v>
      </c>
      <c r="F836" s="71" t="s">
        <v>411</v>
      </c>
      <c r="G836" s="72">
        <v>0.6</v>
      </c>
      <c r="H836" s="71" t="s">
        <v>412</v>
      </c>
      <c r="I836" s="72">
        <v>0.8</v>
      </c>
      <c r="J836" s="73"/>
      <c r="K836" s="73"/>
      <c r="L836" s="10"/>
    </row>
    <row r="837" spans="2:12" hidden="1" x14ac:dyDescent="0.15">
      <c r="B837" s="141"/>
      <c r="C837" s="87" t="s">
        <v>345</v>
      </c>
      <c r="D837" s="88" t="s">
        <v>346</v>
      </c>
      <c r="E837" s="8">
        <f>SUM(F837:L837)</f>
        <v>0</v>
      </c>
      <c r="F837" s="8">
        <f t="shared" ref="F837:K837" si="202">+F775*$E$836</f>
        <v>0</v>
      </c>
      <c r="G837" s="8">
        <f t="shared" si="202"/>
        <v>0</v>
      </c>
      <c r="H837" s="8">
        <f t="shared" si="202"/>
        <v>0</v>
      </c>
      <c r="I837" s="8">
        <f t="shared" si="202"/>
        <v>0</v>
      </c>
      <c r="J837" s="8">
        <f t="shared" si="202"/>
        <v>0</v>
      </c>
      <c r="K837" s="8">
        <f t="shared" si="202"/>
        <v>0</v>
      </c>
      <c r="L837" s="8">
        <f>+L771*$E$836</f>
        <v>0</v>
      </c>
    </row>
    <row r="838" spans="2:12" hidden="1" x14ac:dyDescent="0.15">
      <c r="B838" s="141" t="s">
        <v>435</v>
      </c>
      <c r="C838" s="87" t="s">
        <v>344</v>
      </c>
      <c r="D838" s="88" t="s">
        <v>343</v>
      </c>
      <c r="E838" s="25">
        <f>ROUND(G838*I838,3)</f>
        <v>0.48</v>
      </c>
      <c r="F838" s="71" t="s">
        <v>411</v>
      </c>
      <c r="G838" s="72">
        <v>0.6</v>
      </c>
      <c r="H838" s="71" t="s">
        <v>412</v>
      </c>
      <c r="I838" s="72">
        <v>0.8</v>
      </c>
      <c r="J838" s="73"/>
      <c r="K838" s="73"/>
      <c r="L838" s="10"/>
    </row>
    <row r="839" spans="2:12" hidden="1" x14ac:dyDescent="0.15">
      <c r="B839" s="141"/>
      <c r="C839" s="87" t="s">
        <v>345</v>
      </c>
      <c r="D839" s="88" t="s">
        <v>346</v>
      </c>
      <c r="E839" s="8">
        <f>SUM(F839:L839)</f>
        <v>0</v>
      </c>
      <c r="F839" s="8">
        <f t="shared" ref="F839:K839" si="203">+F776*$E$838</f>
        <v>0</v>
      </c>
      <c r="G839" s="8">
        <f t="shared" si="203"/>
        <v>0</v>
      </c>
      <c r="H839" s="8">
        <f t="shared" si="203"/>
        <v>0</v>
      </c>
      <c r="I839" s="8">
        <f t="shared" si="203"/>
        <v>0</v>
      </c>
      <c r="J839" s="8">
        <f t="shared" si="203"/>
        <v>0</v>
      </c>
      <c r="K839" s="8">
        <f t="shared" si="203"/>
        <v>0</v>
      </c>
      <c r="L839" s="8">
        <f>+L774*$E$838</f>
        <v>0</v>
      </c>
    </row>
    <row r="840" spans="2:12" hidden="1" x14ac:dyDescent="0.15">
      <c r="B840" s="141" t="s">
        <v>496</v>
      </c>
      <c r="C840" s="87" t="s">
        <v>344</v>
      </c>
      <c r="D840" s="88" t="s">
        <v>343</v>
      </c>
      <c r="E840" s="25">
        <f>ROUND(G840*I840,3)</f>
        <v>0.48</v>
      </c>
      <c r="F840" s="71" t="s">
        <v>411</v>
      </c>
      <c r="G840" s="72">
        <v>0.6</v>
      </c>
      <c r="H840" s="71" t="s">
        <v>412</v>
      </c>
      <c r="I840" s="72">
        <v>0.8</v>
      </c>
      <c r="J840" s="73"/>
      <c r="K840" s="73"/>
      <c r="L840" s="8"/>
    </row>
    <row r="841" spans="2:12" hidden="1" x14ac:dyDescent="0.15">
      <c r="B841" s="141"/>
      <c r="C841" s="87" t="s">
        <v>345</v>
      </c>
      <c r="D841" s="88" t="s">
        <v>346</v>
      </c>
      <c r="E841" s="8">
        <f>SUM(F841:L841)</f>
        <v>0</v>
      </c>
      <c r="F841" s="8">
        <f t="shared" ref="F841:K841" si="204">+F777*$E$840</f>
        <v>0</v>
      </c>
      <c r="G841" s="8">
        <f t="shared" si="204"/>
        <v>0</v>
      </c>
      <c r="H841" s="8">
        <f t="shared" si="204"/>
        <v>0</v>
      </c>
      <c r="I841" s="8">
        <f t="shared" si="204"/>
        <v>0</v>
      </c>
      <c r="J841" s="8">
        <f t="shared" si="204"/>
        <v>0</v>
      </c>
      <c r="K841" s="8">
        <f t="shared" si="204"/>
        <v>0</v>
      </c>
      <c r="L841" s="8"/>
    </row>
    <row r="842" spans="2:12" hidden="1" x14ac:dyDescent="0.15">
      <c r="B842" s="141" t="s">
        <v>434</v>
      </c>
      <c r="C842" s="87" t="s">
        <v>344</v>
      </c>
      <c r="D842" s="88" t="s">
        <v>343</v>
      </c>
      <c r="E842" s="25">
        <f>ROUND(G842*I842,3)</f>
        <v>0.39</v>
      </c>
      <c r="F842" s="71" t="s">
        <v>411</v>
      </c>
      <c r="G842" s="72">
        <v>0.6</v>
      </c>
      <c r="H842" s="71" t="s">
        <v>412</v>
      </c>
      <c r="I842" s="72">
        <v>0.65</v>
      </c>
      <c r="J842" s="73"/>
      <c r="K842" s="73"/>
      <c r="L842" s="8"/>
    </row>
    <row r="843" spans="2:12" hidden="1" x14ac:dyDescent="0.15">
      <c r="B843" s="141"/>
      <c r="C843" s="87" t="s">
        <v>345</v>
      </c>
      <c r="D843" s="88" t="s">
        <v>346</v>
      </c>
      <c r="E843" s="8">
        <f>SUM(F843:L843)</f>
        <v>0</v>
      </c>
      <c r="F843" s="8">
        <f t="shared" ref="F843:K843" si="205">+F778*$E$842</f>
        <v>0</v>
      </c>
      <c r="G843" s="8">
        <f t="shared" si="205"/>
        <v>0</v>
      </c>
      <c r="H843" s="8">
        <f t="shared" si="205"/>
        <v>0</v>
      </c>
      <c r="I843" s="8">
        <f t="shared" si="205"/>
        <v>0</v>
      </c>
      <c r="J843" s="8">
        <f t="shared" si="205"/>
        <v>0</v>
      </c>
      <c r="K843" s="8">
        <f t="shared" si="205"/>
        <v>0</v>
      </c>
      <c r="L843" s="8"/>
    </row>
    <row r="844" spans="2:12" hidden="1" x14ac:dyDescent="0.15">
      <c r="B844" s="141" t="s">
        <v>435</v>
      </c>
      <c r="C844" s="87" t="s">
        <v>344</v>
      </c>
      <c r="D844" s="88" t="s">
        <v>343</v>
      </c>
      <c r="E844" s="25">
        <f>ROUND(G844*I844,3)</f>
        <v>0.18</v>
      </c>
      <c r="F844" s="71" t="s">
        <v>411</v>
      </c>
      <c r="G844" s="72">
        <v>0.6</v>
      </c>
      <c r="H844" s="71" t="s">
        <v>412</v>
      </c>
      <c r="I844" s="72">
        <v>0.3</v>
      </c>
      <c r="J844" s="73"/>
      <c r="K844" s="73"/>
      <c r="L844" s="8"/>
    </row>
    <row r="845" spans="2:12" hidden="1" x14ac:dyDescent="0.15">
      <c r="B845" s="141"/>
      <c r="C845" s="87" t="s">
        <v>345</v>
      </c>
      <c r="D845" s="88" t="s">
        <v>346</v>
      </c>
      <c r="E845" s="8">
        <f>SUM(F845:L845)</f>
        <v>0</v>
      </c>
      <c r="F845" s="8">
        <f t="shared" ref="F845:K845" si="206">+F779*$E$844</f>
        <v>0</v>
      </c>
      <c r="G845" s="8">
        <f t="shared" si="206"/>
        <v>0</v>
      </c>
      <c r="H845" s="8">
        <f t="shared" si="206"/>
        <v>0</v>
      </c>
      <c r="I845" s="8">
        <f t="shared" si="206"/>
        <v>0</v>
      </c>
      <c r="J845" s="8">
        <f t="shared" si="206"/>
        <v>0</v>
      </c>
      <c r="K845" s="8">
        <f t="shared" si="206"/>
        <v>0</v>
      </c>
      <c r="L845" s="8"/>
    </row>
    <row r="846" spans="2:12" hidden="1" x14ac:dyDescent="0.15">
      <c r="B846" s="141" t="s">
        <v>496</v>
      </c>
      <c r="C846" s="87" t="s">
        <v>344</v>
      </c>
      <c r="D846" s="88" t="s">
        <v>343</v>
      </c>
      <c r="E846" s="25">
        <f>ROUND(G846*I846,3)</f>
        <v>0.19800000000000001</v>
      </c>
      <c r="F846" s="71" t="s">
        <v>411</v>
      </c>
      <c r="G846" s="72">
        <v>0.6</v>
      </c>
      <c r="H846" s="71" t="s">
        <v>412</v>
      </c>
      <c r="I846" s="72">
        <v>0.33</v>
      </c>
      <c r="J846" s="73"/>
      <c r="K846" s="73"/>
      <c r="L846" s="8"/>
    </row>
    <row r="847" spans="2:12" hidden="1" x14ac:dyDescent="0.15">
      <c r="B847" s="141"/>
      <c r="C847" s="87" t="s">
        <v>345</v>
      </c>
      <c r="D847" s="88" t="s">
        <v>346</v>
      </c>
      <c r="E847" s="8">
        <f>SUM(F847:L847)</f>
        <v>0</v>
      </c>
      <c r="F847" s="8">
        <f t="shared" ref="F847:K847" si="207">+F780*$E$846</f>
        <v>0</v>
      </c>
      <c r="G847" s="8">
        <f t="shared" si="207"/>
        <v>0</v>
      </c>
      <c r="H847" s="8">
        <f t="shared" si="207"/>
        <v>0</v>
      </c>
      <c r="I847" s="8">
        <f t="shared" si="207"/>
        <v>0</v>
      </c>
      <c r="J847" s="8">
        <f t="shared" si="207"/>
        <v>0</v>
      </c>
      <c r="K847" s="8">
        <f t="shared" si="207"/>
        <v>0</v>
      </c>
      <c r="L847" s="8"/>
    </row>
    <row r="848" spans="2:12" hidden="1" x14ac:dyDescent="0.15">
      <c r="B848" s="141" t="s">
        <v>506</v>
      </c>
      <c r="C848" s="87" t="s">
        <v>344</v>
      </c>
      <c r="D848" s="88" t="s">
        <v>343</v>
      </c>
      <c r="E848" s="25">
        <f>ROUND(G848*I848,3)</f>
        <v>0</v>
      </c>
      <c r="F848" s="71" t="s">
        <v>411</v>
      </c>
      <c r="G848" s="72">
        <v>0.6</v>
      </c>
      <c r="H848" s="71" t="s">
        <v>412</v>
      </c>
      <c r="I848" s="72">
        <v>0</v>
      </c>
      <c r="J848" s="73"/>
      <c r="K848" s="73"/>
      <c r="L848" s="8"/>
    </row>
    <row r="849" spans="2:12" hidden="1" x14ac:dyDescent="0.15">
      <c r="B849" s="141"/>
      <c r="C849" s="87" t="s">
        <v>345</v>
      </c>
      <c r="D849" s="88" t="s">
        <v>346</v>
      </c>
      <c r="E849" s="8">
        <f>SUM(F849:L849)</f>
        <v>0</v>
      </c>
      <c r="F849" s="8">
        <f t="shared" ref="F849:K849" si="208">+F781*$E$848</f>
        <v>0</v>
      </c>
      <c r="G849" s="8">
        <f t="shared" si="208"/>
        <v>0</v>
      </c>
      <c r="H849" s="8">
        <f t="shared" si="208"/>
        <v>0</v>
      </c>
      <c r="I849" s="8">
        <f t="shared" si="208"/>
        <v>0</v>
      </c>
      <c r="J849" s="8">
        <f t="shared" si="208"/>
        <v>0</v>
      </c>
      <c r="K849" s="8">
        <f t="shared" si="208"/>
        <v>0</v>
      </c>
      <c r="L849" s="8"/>
    </row>
    <row r="850" spans="2:12" hidden="1" x14ac:dyDescent="0.15">
      <c r="B850" s="141" t="s">
        <v>566</v>
      </c>
      <c r="C850" s="87" t="s">
        <v>344</v>
      </c>
      <c r="D850" s="88" t="s">
        <v>343</v>
      </c>
      <c r="E850" s="25">
        <f>ROUND(G850*I850,3)</f>
        <v>0.24</v>
      </c>
      <c r="F850" s="71" t="s">
        <v>411</v>
      </c>
      <c r="G850" s="72">
        <v>0.6</v>
      </c>
      <c r="H850" s="71" t="s">
        <v>412</v>
      </c>
      <c r="I850" s="72">
        <v>0.4</v>
      </c>
      <c r="J850" s="73"/>
      <c r="K850" s="73"/>
      <c r="L850" s="8"/>
    </row>
    <row r="851" spans="2:12" hidden="1" x14ac:dyDescent="0.15">
      <c r="B851" s="141"/>
      <c r="C851" s="87" t="s">
        <v>345</v>
      </c>
      <c r="D851" s="88" t="s">
        <v>346</v>
      </c>
      <c r="E851" s="8">
        <f>SUM(F851:L851)</f>
        <v>0</v>
      </c>
      <c r="F851" s="8">
        <f t="shared" ref="F851:K851" si="209">+F782*$E$850</f>
        <v>0</v>
      </c>
      <c r="G851" s="8">
        <f t="shared" si="209"/>
        <v>0</v>
      </c>
      <c r="H851" s="8">
        <f t="shared" si="209"/>
        <v>0</v>
      </c>
      <c r="I851" s="8">
        <f t="shared" si="209"/>
        <v>0</v>
      </c>
      <c r="J851" s="8">
        <f t="shared" si="209"/>
        <v>0</v>
      </c>
      <c r="K851" s="8">
        <f t="shared" si="209"/>
        <v>0</v>
      </c>
      <c r="L851" s="8"/>
    </row>
    <row r="852" spans="2:12" hidden="1" x14ac:dyDescent="0.15">
      <c r="B852" s="141" t="s">
        <v>567</v>
      </c>
      <c r="C852" s="87" t="s">
        <v>344</v>
      </c>
      <c r="D852" s="88" t="s">
        <v>343</v>
      </c>
      <c r="E852" s="25">
        <f>ROUND(G852*I852,3)</f>
        <v>0.24</v>
      </c>
      <c r="F852" s="71" t="s">
        <v>411</v>
      </c>
      <c r="G852" s="72">
        <v>0.6</v>
      </c>
      <c r="H852" s="71" t="s">
        <v>412</v>
      </c>
      <c r="I852" s="72">
        <v>0.4</v>
      </c>
      <c r="J852" s="73"/>
      <c r="K852" s="73"/>
      <c r="L852" s="8"/>
    </row>
    <row r="853" spans="2:12" hidden="1" x14ac:dyDescent="0.15">
      <c r="B853" s="141"/>
      <c r="C853" s="87" t="s">
        <v>345</v>
      </c>
      <c r="D853" s="88" t="s">
        <v>346</v>
      </c>
      <c r="E853" s="8">
        <f>SUM(F853:L853)</f>
        <v>0</v>
      </c>
      <c r="F853" s="8">
        <f t="shared" ref="F853:K853" si="210">+F783*$E$852</f>
        <v>0</v>
      </c>
      <c r="G853" s="8">
        <f t="shared" si="210"/>
        <v>0</v>
      </c>
      <c r="H853" s="8">
        <f t="shared" si="210"/>
        <v>0</v>
      </c>
      <c r="I853" s="8">
        <f t="shared" si="210"/>
        <v>0</v>
      </c>
      <c r="J853" s="8">
        <f t="shared" si="210"/>
        <v>0</v>
      </c>
      <c r="K853" s="8">
        <f t="shared" si="210"/>
        <v>0</v>
      </c>
      <c r="L853" s="8"/>
    </row>
    <row r="854" spans="2:12" hidden="1" x14ac:dyDescent="0.15">
      <c r="B854" s="141" t="s">
        <v>607</v>
      </c>
      <c r="C854" s="87" t="s">
        <v>344</v>
      </c>
      <c r="D854" s="88" t="s">
        <v>343</v>
      </c>
      <c r="E854" s="25">
        <f>ROUND(G854*I854,3)</f>
        <v>0.24</v>
      </c>
      <c r="F854" s="71" t="s">
        <v>411</v>
      </c>
      <c r="G854" s="72">
        <v>0.6</v>
      </c>
      <c r="H854" s="71" t="s">
        <v>412</v>
      </c>
      <c r="I854" s="72">
        <v>0.4</v>
      </c>
      <c r="J854" s="73"/>
      <c r="K854" s="73"/>
      <c r="L854" s="8"/>
    </row>
    <row r="855" spans="2:12" hidden="1" x14ac:dyDescent="0.15">
      <c r="B855" s="141"/>
      <c r="C855" s="87" t="s">
        <v>345</v>
      </c>
      <c r="D855" s="88" t="s">
        <v>346</v>
      </c>
      <c r="E855" s="8">
        <f>SUM(F855:L855)</f>
        <v>0</v>
      </c>
      <c r="F855" s="8">
        <f t="shared" ref="F855:K855" si="211">+F784*$E$854</f>
        <v>0</v>
      </c>
      <c r="G855" s="8">
        <f t="shared" si="211"/>
        <v>0</v>
      </c>
      <c r="H855" s="8">
        <f t="shared" si="211"/>
        <v>0</v>
      </c>
      <c r="I855" s="8">
        <f t="shared" si="211"/>
        <v>0</v>
      </c>
      <c r="J855" s="8">
        <f t="shared" si="211"/>
        <v>0</v>
      </c>
      <c r="K855" s="8">
        <f t="shared" si="211"/>
        <v>0</v>
      </c>
      <c r="L855" s="8"/>
    </row>
    <row r="856" spans="2:12" ht="25.9" hidden="1" customHeight="1" x14ac:dyDescent="0.15">
      <c r="B856" s="26" t="s">
        <v>436</v>
      </c>
      <c r="C856" s="26"/>
      <c r="D856" s="27" t="s">
        <v>346</v>
      </c>
      <c r="E856" s="28">
        <f>SUM(F856:L856)</f>
        <v>0</v>
      </c>
      <c r="F856" s="28">
        <f>+F837+F839+F841+F843+F845+F847+F849+F851+F853+F855</f>
        <v>0</v>
      </c>
      <c r="G856" s="28">
        <f>+G837+G839+G841+G843+G845+G847+G849+G851+G853</f>
        <v>0</v>
      </c>
      <c r="H856" s="28">
        <f>+H837+H839+H841+H843+H845+H847+H849+H851+H853</f>
        <v>0</v>
      </c>
      <c r="I856" s="28">
        <f>+I837+I839+I841+I843+I845+I847+I849+I851+I853</f>
        <v>0</v>
      </c>
      <c r="J856" s="28">
        <f>+J837+J839+J841+J843+J845+J847+J849+J851+J853</f>
        <v>0</v>
      </c>
      <c r="K856" s="28">
        <f>+K837+K839+K841+K843+K845+K847+K849+K851+K853</f>
        <v>0</v>
      </c>
      <c r="L856" s="28">
        <f>+L837+L839</f>
        <v>0</v>
      </c>
    </row>
    <row r="857" spans="2:12" x14ac:dyDescent="0.15">
      <c r="B857" s="141" t="s">
        <v>673</v>
      </c>
      <c r="C857" s="87" t="s">
        <v>344</v>
      </c>
      <c r="D857" s="88" t="s">
        <v>343</v>
      </c>
      <c r="E857" s="25">
        <f>ROUND(G857*I857,3)</f>
        <v>0.192</v>
      </c>
      <c r="F857" s="71" t="s">
        <v>411</v>
      </c>
      <c r="G857" s="72">
        <v>0.6</v>
      </c>
      <c r="H857" s="71" t="s">
        <v>412</v>
      </c>
      <c r="I857" s="72">
        <v>0.32</v>
      </c>
      <c r="J857" s="73"/>
      <c r="K857" s="73"/>
      <c r="L857" s="10"/>
    </row>
    <row r="858" spans="2:12" x14ac:dyDescent="0.15">
      <c r="B858" s="141"/>
      <c r="C858" s="87" t="s">
        <v>345</v>
      </c>
      <c r="D858" s="88" t="s">
        <v>346</v>
      </c>
      <c r="E858" s="8">
        <f>SUM(F858:L858)</f>
        <v>4.992</v>
      </c>
      <c r="F858" s="8">
        <f>+F771*$E$857</f>
        <v>0.96</v>
      </c>
      <c r="G858" s="8">
        <f t="shared" ref="G858:H858" si="212">+G771*$E$857</f>
        <v>1.1520000000000001</v>
      </c>
      <c r="H858" s="8">
        <f t="shared" si="212"/>
        <v>2.88</v>
      </c>
      <c r="I858" s="8">
        <f t="shared" ref="I858:L858" si="213">+I771*$E$857</f>
        <v>0</v>
      </c>
      <c r="J858" s="8">
        <f t="shared" si="213"/>
        <v>0</v>
      </c>
      <c r="K858" s="8">
        <f t="shared" si="213"/>
        <v>0</v>
      </c>
      <c r="L858" s="8">
        <f t="shared" si="213"/>
        <v>0</v>
      </c>
    </row>
    <row r="859" spans="2:12" x14ac:dyDescent="0.15">
      <c r="B859" s="141" t="s">
        <v>437</v>
      </c>
      <c r="C859" s="116" t="s">
        <v>344</v>
      </c>
      <c r="D859" s="117" t="s">
        <v>343</v>
      </c>
      <c r="E859" s="25">
        <f>ROUND(G859*I859,3)</f>
        <v>0.108</v>
      </c>
      <c r="F859" s="71" t="s">
        <v>411</v>
      </c>
      <c r="G859" s="72">
        <v>0.6</v>
      </c>
      <c r="H859" s="71" t="s">
        <v>412</v>
      </c>
      <c r="I859" s="72">
        <v>0.18</v>
      </c>
      <c r="J859" s="73"/>
      <c r="K859" s="73"/>
      <c r="L859" s="8"/>
    </row>
    <row r="860" spans="2:12" x14ac:dyDescent="0.15">
      <c r="B860" s="141"/>
      <c r="C860" s="116" t="s">
        <v>345</v>
      </c>
      <c r="D860" s="117" t="s">
        <v>346</v>
      </c>
      <c r="E860" s="8">
        <f>SUM(F860:L860)</f>
        <v>3.8879999999999999</v>
      </c>
      <c r="F860" s="8">
        <f>+F772*$E$859</f>
        <v>0.108</v>
      </c>
      <c r="G860" s="8">
        <f t="shared" ref="G860:H860" si="214">+G772*$E$859</f>
        <v>0</v>
      </c>
      <c r="H860" s="8">
        <f t="shared" si="214"/>
        <v>3.78</v>
      </c>
      <c r="I860" s="8">
        <f>+I772*$E$859</f>
        <v>0</v>
      </c>
      <c r="J860" s="8">
        <f t="shared" ref="J860:K860" si="215">+J772*$E$859</f>
        <v>0</v>
      </c>
      <c r="K860" s="8">
        <f t="shared" si="215"/>
        <v>0</v>
      </c>
      <c r="L860" s="8"/>
    </row>
    <row r="861" spans="2:12" x14ac:dyDescent="0.15">
      <c r="B861" s="141" t="s">
        <v>497</v>
      </c>
      <c r="C861" s="87" t="s">
        <v>344</v>
      </c>
      <c r="D861" s="88" t="s">
        <v>343</v>
      </c>
      <c r="E861" s="25">
        <f>ROUND(G861*I861,3)</f>
        <v>0.3</v>
      </c>
      <c r="F861" s="71" t="s">
        <v>411</v>
      </c>
      <c r="G861" s="72">
        <v>0.6</v>
      </c>
      <c r="H861" s="71" t="s">
        <v>412</v>
      </c>
      <c r="I861" s="72">
        <v>0.5</v>
      </c>
      <c r="J861" s="73"/>
      <c r="K861" s="73"/>
      <c r="L861" s="10"/>
    </row>
    <row r="862" spans="2:12" x14ac:dyDescent="0.15">
      <c r="B862" s="141"/>
      <c r="C862" s="87" t="s">
        <v>345</v>
      </c>
      <c r="D862" s="88" t="s">
        <v>346</v>
      </c>
      <c r="E862" s="8">
        <f>SUM(F862:L862)</f>
        <v>13.5</v>
      </c>
      <c r="F862" s="8">
        <f>+F773*$E$861</f>
        <v>2.4</v>
      </c>
      <c r="G862" s="8">
        <f t="shared" ref="G862:H862" si="216">+G773*$E$861</f>
        <v>6</v>
      </c>
      <c r="H862" s="8">
        <f t="shared" si="216"/>
        <v>5.0999999999999996</v>
      </c>
      <c r="I862" s="8">
        <f>+I773*$E$861</f>
        <v>0</v>
      </c>
      <c r="J862" s="8">
        <f t="shared" ref="J862:K862" si="217">+J773*$E$861</f>
        <v>0</v>
      </c>
      <c r="K862" s="8">
        <f t="shared" si="217"/>
        <v>0</v>
      </c>
      <c r="L862" s="8">
        <f>+L774*$E$861</f>
        <v>0</v>
      </c>
    </row>
    <row r="863" spans="2:12" hidden="1" x14ac:dyDescent="0.15">
      <c r="B863" s="141" t="s">
        <v>507</v>
      </c>
      <c r="C863" s="87" t="s">
        <v>344</v>
      </c>
      <c r="D863" s="88" t="s">
        <v>343</v>
      </c>
      <c r="E863" s="25">
        <f>ROUND(G863*I863,3)</f>
        <v>0</v>
      </c>
      <c r="F863" s="71" t="s">
        <v>411</v>
      </c>
      <c r="G863" s="72">
        <v>0.6</v>
      </c>
      <c r="H863" s="71" t="s">
        <v>412</v>
      </c>
      <c r="I863" s="72">
        <v>0</v>
      </c>
      <c r="J863" s="73"/>
      <c r="K863" s="73"/>
      <c r="L863" s="8"/>
    </row>
    <row r="864" spans="2:12" hidden="1" x14ac:dyDescent="0.15">
      <c r="B864" s="141"/>
      <c r="C864" s="87" t="s">
        <v>345</v>
      </c>
      <c r="D864" s="88" t="s">
        <v>346</v>
      </c>
      <c r="E864" s="8">
        <f>SUM(F864:L864)</f>
        <v>0</v>
      </c>
      <c r="F864" s="8">
        <f t="shared" ref="F864:H864" si="218">+F774*$E$863</f>
        <v>0</v>
      </c>
      <c r="G864" s="8">
        <f>+G774*$E$863</f>
        <v>0</v>
      </c>
      <c r="H864" s="8">
        <f t="shared" si="218"/>
        <v>0</v>
      </c>
      <c r="I864" s="8">
        <f>+I774*$E$863</f>
        <v>0</v>
      </c>
      <c r="J864" s="8">
        <f t="shared" ref="J864:K864" si="219">+J774*$E$863</f>
        <v>0</v>
      </c>
      <c r="K864" s="8">
        <f t="shared" si="219"/>
        <v>0</v>
      </c>
      <c r="L864" s="8"/>
    </row>
    <row r="865" spans="2:12" hidden="1" x14ac:dyDescent="0.15">
      <c r="B865" s="141" t="s">
        <v>682</v>
      </c>
      <c r="C865" s="87" t="s">
        <v>344</v>
      </c>
      <c r="D865" s="88" t="s">
        <v>343</v>
      </c>
      <c r="E865" s="25">
        <f>ROUND(G865*I865,3)</f>
        <v>0.192</v>
      </c>
      <c r="F865" s="71" t="s">
        <v>411</v>
      </c>
      <c r="G865" s="72">
        <v>0.6</v>
      </c>
      <c r="H865" s="71" t="s">
        <v>412</v>
      </c>
      <c r="I865" s="72">
        <v>0.32</v>
      </c>
      <c r="J865" s="73"/>
      <c r="K865" s="73"/>
      <c r="L865" s="8"/>
    </row>
    <row r="866" spans="2:12" hidden="1" x14ac:dyDescent="0.15">
      <c r="B866" s="141"/>
      <c r="C866" s="87" t="s">
        <v>345</v>
      </c>
      <c r="D866" s="88" t="s">
        <v>346</v>
      </c>
      <c r="E866" s="8">
        <f>SUM(F866:L866)</f>
        <v>0</v>
      </c>
      <c r="F866" s="8">
        <f>+F775*$E$865</f>
        <v>0</v>
      </c>
      <c r="G866" s="8">
        <f t="shared" ref="G866:K866" si="220">+G779*$E$865</f>
        <v>0</v>
      </c>
      <c r="H866" s="8">
        <f t="shared" si="220"/>
        <v>0</v>
      </c>
      <c r="I866" s="8">
        <f t="shared" si="220"/>
        <v>0</v>
      </c>
      <c r="J866" s="8">
        <f t="shared" si="220"/>
        <v>0</v>
      </c>
      <c r="K866" s="8">
        <f t="shared" si="220"/>
        <v>0</v>
      </c>
      <c r="L866" s="8"/>
    </row>
    <row r="867" spans="2:12" ht="25.15" customHeight="1" x14ac:dyDescent="0.15">
      <c r="B867" s="26" t="s">
        <v>438</v>
      </c>
      <c r="C867" s="26"/>
      <c r="D867" s="27" t="s">
        <v>346</v>
      </c>
      <c r="E867" s="28">
        <f>SUM(F867:L867)</f>
        <v>22.380000000000003</v>
      </c>
      <c r="F867" s="28">
        <f t="shared" ref="F867:H867" si="221">+F858+F860+F862+F864+F866</f>
        <v>3.468</v>
      </c>
      <c r="G867" s="28">
        <f>+G858+G860+G862+G864+G866</f>
        <v>7.1520000000000001</v>
      </c>
      <c r="H867" s="28">
        <f t="shared" si="221"/>
        <v>11.76</v>
      </c>
      <c r="I867" s="28">
        <f>+I858+I860+I862+I864+I866</f>
        <v>0</v>
      </c>
      <c r="J867" s="28">
        <f t="shared" ref="J867:K867" si="222">+J858+J860+J862+J864+J866</f>
        <v>0</v>
      </c>
      <c r="K867" s="28">
        <f t="shared" si="222"/>
        <v>0</v>
      </c>
      <c r="L867" s="28">
        <f>+L858+L862</f>
        <v>0</v>
      </c>
    </row>
    <row r="868" spans="2:12" ht="23.65" customHeight="1" x14ac:dyDescent="0.15">
      <c r="B868" s="26" t="s">
        <v>347</v>
      </c>
      <c r="C868" s="26" t="s">
        <v>524</v>
      </c>
      <c r="D868" s="27" t="s">
        <v>346</v>
      </c>
      <c r="E868" s="28">
        <f>SUM(F868:L868)</f>
        <v>24.905333333333338</v>
      </c>
      <c r="F868" s="31">
        <f t="shared" ref="F868:K868" si="223">+F810-F867/0.9</f>
        <v>2.8506666666666676</v>
      </c>
      <c r="G868" s="31">
        <f>+G810-G867/0.9</f>
        <v>4.1093333333333346</v>
      </c>
      <c r="H868" s="31">
        <f t="shared" si="223"/>
        <v>17.945333333333334</v>
      </c>
      <c r="I868" s="31">
        <f t="shared" si="223"/>
        <v>0</v>
      </c>
      <c r="J868" s="31">
        <f t="shared" si="223"/>
        <v>0</v>
      </c>
      <c r="K868" s="31">
        <f t="shared" si="223"/>
        <v>0</v>
      </c>
      <c r="L868" s="31">
        <f>+L810-L867</f>
        <v>0</v>
      </c>
    </row>
    <row r="869" spans="2:12" ht="12" customHeight="1" x14ac:dyDescent="0.15">
      <c r="B869" s="5" t="s">
        <v>348</v>
      </c>
      <c r="C869" s="5"/>
      <c r="D869" s="11"/>
      <c r="E869" s="7"/>
      <c r="F869" s="7"/>
      <c r="G869" s="7"/>
      <c r="H869" s="7"/>
      <c r="I869" s="7"/>
      <c r="J869" s="7"/>
      <c r="K869" s="7"/>
      <c r="L869" s="7"/>
    </row>
    <row r="870" spans="2:12" ht="12" customHeight="1" x14ac:dyDescent="0.15">
      <c r="B870" s="12" t="s">
        <v>153</v>
      </c>
      <c r="C870" s="12"/>
      <c r="D870" s="13"/>
      <c r="E870" s="14"/>
      <c r="F870" s="14"/>
      <c r="G870" s="14"/>
      <c r="H870" s="14"/>
      <c r="I870" s="14"/>
      <c r="J870" s="14"/>
      <c r="K870" s="14"/>
      <c r="L870" s="14"/>
    </row>
    <row r="871" spans="2:12" ht="12" customHeight="1" x14ac:dyDescent="0.15">
      <c r="B871" s="141" t="s">
        <v>647</v>
      </c>
      <c r="C871" s="87" t="s">
        <v>394</v>
      </c>
      <c r="D871" s="88" t="s">
        <v>327</v>
      </c>
      <c r="E871" s="46">
        <v>0.04</v>
      </c>
      <c r="F871" s="75"/>
      <c r="G871" s="73"/>
      <c r="H871" s="73"/>
      <c r="I871" s="73"/>
      <c r="J871" s="73"/>
      <c r="K871" s="73"/>
      <c r="L871" s="10"/>
    </row>
    <row r="872" spans="2:12" ht="12" customHeight="1" x14ac:dyDescent="0.15">
      <c r="B872" s="141"/>
      <c r="C872" s="87" t="s">
        <v>350</v>
      </c>
      <c r="D872" s="88" t="s">
        <v>327</v>
      </c>
      <c r="E872" s="55">
        <f>SUM(F872:L872)</f>
        <v>46.3</v>
      </c>
      <c r="F872" s="54">
        <f>F698+F699+F701+F771</f>
        <v>11.6</v>
      </c>
      <c r="G872" s="94">
        <f>G698+G699+G701+G771</f>
        <v>15</v>
      </c>
      <c r="H872" s="94">
        <f>H698+H699+H701+H771</f>
        <v>19.7</v>
      </c>
      <c r="I872" s="94">
        <f>I698+I699+I700+I771</f>
        <v>0</v>
      </c>
      <c r="J872" s="94">
        <f t="shared" ref="J872" si="224">J698+J699+J700+J771</f>
        <v>0</v>
      </c>
      <c r="K872" s="54"/>
      <c r="L872" s="22"/>
    </row>
    <row r="873" spans="2:12" ht="12" customHeight="1" x14ac:dyDescent="0.15">
      <c r="B873" s="141" t="s">
        <v>683</v>
      </c>
      <c r="C873" s="87" t="s">
        <v>659</v>
      </c>
      <c r="D873" s="88" t="s">
        <v>327</v>
      </c>
      <c r="E873" s="46">
        <v>0.12</v>
      </c>
      <c r="F873" s="75"/>
      <c r="G873" s="73"/>
      <c r="H873" s="73"/>
      <c r="I873" s="73"/>
      <c r="J873" s="73"/>
      <c r="K873" s="73"/>
      <c r="L873" s="10"/>
    </row>
    <row r="874" spans="2:12" ht="12" customHeight="1" x14ac:dyDescent="0.15">
      <c r="B874" s="141"/>
      <c r="C874" s="87" t="s">
        <v>350</v>
      </c>
      <c r="D874" s="88" t="s">
        <v>327</v>
      </c>
      <c r="E874" s="55">
        <f>SUM(F874:L874)</f>
        <v>36</v>
      </c>
      <c r="F874" s="54">
        <f>F772</f>
        <v>1</v>
      </c>
      <c r="G874" s="94">
        <f t="shared" ref="G874:J874" si="225">G772</f>
        <v>0</v>
      </c>
      <c r="H874" s="94">
        <f>H772</f>
        <v>35</v>
      </c>
      <c r="I874" s="94">
        <f t="shared" si="225"/>
        <v>0</v>
      </c>
      <c r="J874" s="94">
        <f t="shared" si="225"/>
        <v>0</v>
      </c>
      <c r="K874" s="54"/>
      <c r="L874" s="17"/>
    </row>
    <row r="875" spans="2:12" ht="12" hidden="1" customHeight="1" x14ac:dyDescent="0.15">
      <c r="B875" s="141" t="s">
        <v>648</v>
      </c>
      <c r="C875" s="108" t="s">
        <v>659</v>
      </c>
      <c r="D875" s="88" t="s">
        <v>327</v>
      </c>
      <c r="E875" s="46">
        <v>0.12</v>
      </c>
      <c r="F875" s="75"/>
      <c r="G875" s="73"/>
      <c r="H875" s="73"/>
      <c r="I875" s="73"/>
      <c r="J875" s="73"/>
      <c r="K875" s="73"/>
      <c r="L875" s="10"/>
    </row>
    <row r="876" spans="2:12" ht="12" hidden="1" customHeight="1" x14ac:dyDescent="0.15">
      <c r="B876" s="141"/>
      <c r="C876" s="87" t="s">
        <v>350</v>
      </c>
      <c r="D876" s="88" t="s">
        <v>327</v>
      </c>
      <c r="E876" s="55">
        <f>SUM(F876:L876)</f>
        <v>0</v>
      </c>
      <c r="F876" s="54"/>
      <c r="G876" s="22"/>
      <c r="H876" s="22"/>
      <c r="I876" s="22"/>
      <c r="J876" s="22"/>
      <c r="K876" s="17"/>
      <c r="L876" s="17"/>
    </row>
    <row r="877" spans="2:12" ht="12" hidden="1" customHeight="1" x14ac:dyDescent="0.15">
      <c r="B877" s="141" t="s">
        <v>608</v>
      </c>
      <c r="C877" s="87" t="s">
        <v>394</v>
      </c>
      <c r="D877" s="88" t="s">
        <v>327</v>
      </c>
      <c r="E877" s="46">
        <v>0.05</v>
      </c>
      <c r="F877" s="75"/>
      <c r="G877" s="73"/>
      <c r="H877" s="73"/>
      <c r="I877" s="73"/>
      <c r="J877" s="73"/>
      <c r="K877" s="73"/>
      <c r="L877" s="10"/>
    </row>
    <row r="878" spans="2:12" ht="12" hidden="1" customHeight="1" x14ac:dyDescent="0.15">
      <c r="B878" s="141"/>
      <c r="C878" s="87" t="s">
        <v>350</v>
      </c>
      <c r="D878" s="88" t="s">
        <v>327</v>
      </c>
      <c r="E878" s="55">
        <f>SUM(F878:L878)</f>
        <v>0</v>
      </c>
      <c r="F878" s="54"/>
      <c r="G878" s="22"/>
      <c r="H878" s="22"/>
      <c r="I878" s="22"/>
      <c r="J878" s="17"/>
      <c r="K878" s="17"/>
      <c r="L878" s="17"/>
    </row>
    <row r="879" spans="2:12" ht="12" hidden="1" customHeight="1" x14ac:dyDescent="0.15">
      <c r="B879" s="141" t="s">
        <v>609</v>
      </c>
      <c r="C879" s="87" t="s">
        <v>394</v>
      </c>
      <c r="D879" s="88" t="s">
        <v>327</v>
      </c>
      <c r="E879" s="46">
        <v>0.05</v>
      </c>
      <c r="F879" s="75"/>
      <c r="G879" s="73"/>
      <c r="H879" s="73"/>
      <c r="I879" s="73"/>
      <c r="J879" s="73"/>
      <c r="K879" s="73"/>
      <c r="L879" s="10"/>
    </row>
    <row r="880" spans="2:12" ht="12" hidden="1" customHeight="1" x14ac:dyDescent="0.15">
      <c r="B880" s="141"/>
      <c r="C880" s="87" t="s">
        <v>350</v>
      </c>
      <c r="D880" s="88" t="s">
        <v>327</v>
      </c>
      <c r="E880" s="55">
        <f>SUM(F880:L880)</f>
        <v>0</v>
      </c>
      <c r="F880" s="54"/>
      <c r="G880" s="22"/>
      <c r="H880" s="22"/>
      <c r="I880" s="22"/>
      <c r="J880" s="17"/>
      <c r="K880" s="17"/>
      <c r="L880" s="17"/>
    </row>
    <row r="881" spans="2:12" ht="12" hidden="1" customHeight="1" x14ac:dyDescent="0.15">
      <c r="B881" s="153" t="s">
        <v>610</v>
      </c>
      <c r="C881" s="87" t="s">
        <v>394</v>
      </c>
      <c r="D881" s="88" t="s">
        <v>327</v>
      </c>
      <c r="E881" s="46">
        <v>0.05</v>
      </c>
      <c r="F881" s="75"/>
      <c r="G881" s="73"/>
      <c r="H881" s="73"/>
      <c r="I881" s="73"/>
      <c r="J881" s="73"/>
      <c r="K881" s="73"/>
      <c r="L881" s="10"/>
    </row>
    <row r="882" spans="2:12" hidden="1" x14ac:dyDescent="0.15">
      <c r="B882" s="154"/>
      <c r="C882" s="87" t="s">
        <v>350</v>
      </c>
      <c r="D882" s="88" t="s">
        <v>327</v>
      </c>
      <c r="E882" s="55">
        <f>SUM(F882:L882)</f>
        <v>0</v>
      </c>
      <c r="F882" s="54"/>
      <c r="G882" s="22"/>
      <c r="H882" s="22"/>
      <c r="I882" s="22"/>
      <c r="J882" s="22"/>
      <c r="K882" s="22"/>
      <c r="L882" s="17"/>
    </row>
    <row r="883" spans="2:12" ht="12" hidden="1" customHeight="1" x14ac:dyDescent="0.15">
      <c r="B883" s="153" t="s">
        <v>611</v>
      </c>
      <c r="C883" s="87" t="s">
        <v>394</v>
      </c>
      <c r="D883" s="88" t="s">
        <v>327</v>
      </c>
      <c r="E883" s="46">
        <v>0.15</v>
      </c>
      <c r="F883" s="75"/>
      <c r="G883" s="73"/>
      <c r="H883" s="73"/>
      <c r="I883" s="73"/>
      <c r="J883" s="73"/>
      <c r="K883" s="73"/>
      <c r="L883" s="10"/>
    </row>
    <row r="884" spans="2:12" hidden="1" x14ac:dyDescent="0.15">
      <c r="B884" s="154"/>
      <c r="C884" s="87" t="s">
        <v>350</v>
      </c>
      <c r="D884" s="88" t="s">
        <v>327</v>
      </c>
      <c r="E884" s="55">
        <f>SUM(F884:L884)</f>
        <v>0</v>
      </c>
      <c r="F884" s="54"/>
      <c r="G884" s="22"/>
      <c r="H884" s="22"/>
      <c r="I884" s="22"/>
      <c r="J884" s="22"/>
      <c r="K884" s="22"/>
      <c r="L884" s="17"/>
    </row>
    <row r="885" spans="2:12" x14ac:dyDescent="0.15">
      <c r="B885" s="87" t="s">
        <v>390</v>
      </c>
      <c r="C885" s="87" t="s">
        <v>630</v>
      </c>
      <c r="D885" s="88" t="s">
        <v>327</v>
      </c>
      <c r="E885" s="55">
        <f>SUM(F885:L885)</f>
        <v>102.6</v>
      </c>
      <c r="F885" s="55">
        <f>F872*2</f>
        <v>23.2</v>
      </c>
      <c r="G885" s="55">
        <f t="shared" ref="G885:J885" si="226">G872*2</f>
        <v>30</v>
      </c>
      <c r="H885" s="55">
        <f t="shared" si="226"/>
        <v>39.4</v>
      </c>
      <c r="I885" s="55">
        <v>10</v>
      </c>
      <c r="J885" s="55">
        <f t="shared" si="226"/>
        <v>0</v>
      </c>
      <c r="K885" s="55">
        <v>0</v>
      </c>
      <c r="L885" s="17"/>
    </row>
    <row r="886" spans="2:12" x14ac:dyDescent="0.15">
      <c r="B886" s="87" t="s">
        <v>391</v>
      </c>
      <c r="C886" s="98" t="s">
        <v>631</v>
      </c>
      <c r="D886" s="88" t="s">
        <v>327</v>
      </c>
      <c r="E886" s="55">
        <f t="shared" ref="E886:E893" si="227">SUM(F886:L886)</f>
        <v>72</v>
      </c>
      <c r="F886" s="55">
        <f t="shared" ref="F886:J886" si="228">F874*2</f>
        <v>2</v>
      </c>
      <c r="G886" s="55">
        <f t="shared" si="228"/>
        <v>0</v>
      </c>
      <c r="H886" s="55">
        <f t="shared" si="228"/>
        <v>70</v>
      </c>
      <c r="I886" s="55">
        <f t="shared" si="228"/>
        <v>0</v>
      </c>
      <c r="J886" s="55">
        <f t="shared" si="228"/>
        <v>0</v>
      </c>
      <c r="K886" s="55">
        <v>0</v>
      </c>
      <c r="L886" s="17"/>
    </row>
    <row r="887" spans="2:12" hidden="1" x14ac:dyDescent="0.15">
      <c r="B887" s="87" t="s">
        <v>392</v>
      </c>
      <c r="C887" s="89" t="s">
        <v>631</v>
      </c>
      <c r="D887" s="88" t="s">
        <v>327</v>
      </c>
      <c r="E887" s="55">
        <f t="shared" si="227"/>
        <v>0</v>
      </c>
      <c r="F887" s="55">
        <f t="shared" ref="F887:K887" si="229">F876*2</f>
        <v>0</v>
      </c>
      <c r="G887" s="55">
        <f t="shared" si="229"/>
        <v>0</v>
      </c>
      <c r="H887" s="55">
        <f t="shared" si="229"/>
        <v>0</v>
      </c>
      <c r="I887" s="55">
        <f t="shared" si="229"/>
        <v>0</v>
      </c>
      <c r="J887" s="55">
        <f t="shared" si="229"/>
        <v>0</v>
      </c>
      <c r="K887" s="55">
        <f t="shared" si="229"/>
        <v>0</v>
      </c>
      <c r="L887" s="9"/>
    </row>
    <row r="888" spans="2:12" hidden="1" x14ac:dyDescent="0.15">
      <c r="B888" s="87" t="s">
        <v>393</v>
      </c>
      <c r="C888" s="87" t="s">
        <v>568</v>
      </c>
      <c r="D888" s="88" t="s">
        <v>327</v>
      </c>
      <c r="E888" s="55">
        <f>SUM(F888:L888)</f>
        <v>0</v>
      </c>
      <c r="F888" s="55">
        <f t="shared" ref="F888:K888" si="230">F878*2</f>
        <v>0</v>
      </c>
      <c r="G888" s="55">
        <f t="shared" si="230"/>
        <v>0</v>
      </c>
      <c r="H888" s="55">
        <f t="shared" si="230"/>
        <v>0</v>
      </c>
      <c r="I888" s="55">
        <f t="shared" si="230"/>
        <v>0</v>
      </c>
      <c r="J888" s="55">
        <f t="shared" si="230"/>
        <v>0</v>
      </c>
      <c r="K888" s="55">
        <f t="shared" si="230"/>
        <v>0</v>
      </c>
      <c r="L888" s="9"/>
    </row>
    <row r="889" spans="2:12" hidden="1" x14ac:dyDescent="0.15">
      <c r="B889" s="87" t="s">
        <v>589</v>
      </c>
      <c r="C889" s="87" t="s">
        <v>568</v>
      </c>
      <c r="D889" s="88" t="s">
        <v>327</v>
      </c>
      <c r="E889" s="55">
        <f t="shared" si="227"/>
        <v>0</v>
      </c>
      <c r="F889" s="55">
        <f t="shared" ref="F889:K889" si="231">F880*2</f>
        <v>0</v>
      </c>
      <c r="G889" s="55">
        <f t="shared" si="231"/>
        <v>0</v>
      </c>
      <c r="H889" s="55">
        <f t="shared" si="231"/>
        <v>0</v>
      </c>
      <c r="I889" s="55">
        <f t="shared" si="231"/>
        <v>0</v>
      </c>
      <c r="J889" s="55">
        <f t="shared" si="231"/>
        <v>0</v>
      </c>
      <c r="K889" s="55">
        <f t="shared" si="231"/>
        <v>0</v>
      </c>
      <c r="L889" s="9"/>
    </row>
    <row r="890" spans="2:12" hidden="1" x14ac:dyDescent="0.15">
      <c r="B890" s="87" t="s">
        <v>594</v>
      </c>
      <c r="C890" s="87" t="s">
        <v>568</v>
      </c>
      <c r="D890" s="88" t="s">
        <v>327</v>
      </c>
      <c r="E890" s="55">
        <f t="shared" si="227"/>
        <v>0</v>
      </c>
      <c r="F890" s="55">
        <f>F882*2</f>
        <v>0</v>
      </c>
      <c r="G890" s="55">
        <f>G882*2</f>
        <v>0</v>
      </c>
      <c r="H890" s="55">
        <f>H882*2</f>
        <v>0</v>
      </c>
      <c r="I890" s="8"/>
      <c r="J890" s="8"/>
      <c r="K890" s="8"/>
      <c r="L890" s="9"/>
    </row>
    <row r="891" spans="2:12" hidden="1" x14ac:dyDescent="0.15">
      <c r="B891" s="87" t="s">
        <v>612</v>
      </c>
      <c r="C891" s="87" t="s">
        <v>570</v>
      </c>
      <c r="D891" s="88" t="s">
        <v>327</v>
      </c>
      <c r="E891" s="55">
        <f t="shared" si="227"/>
        <v>0</v>
      </c>
      <c r="F891" s="55">
        <f>F884*2</f>
        <v>0</v>
      </c>
      <c r="G891" s="55"/>
      <c r="H891" s="55"/>
      <c r="I891" s="8"/>
      <c r="J891" s="8"/>
      <c r="K891" s="8"/>
      <c r="L891" s="9"/>
    </row>
    <row r="892" spans="2:12" x14ac:dyDescent="0.15">
      <c r="B892" s="87" t="s">
        <v>485</v>
      </c>
      <c r="C892" s="89" t="s">
        <v>630</v>
      </c>
      <c r="D892" s="88" t="s">
        <v>346</v>
      </c>
      <c r="E892" s="92">
        <f t="shared" si="227"/>
        <v>9.4392000000000004E-2</v>
      </c>
      <c r="F892" s="65">
        <f>0.023*$E$871*F885</f>
        <v>2.1343999999999998E-2</v>
      </c>
      <c r="G892" s="65">
        <f t="shared" ref="G892:H892" si="232">0.023*$E$871*G885</f>
        <v>2.76E-2</v>
      </c>
      <c r="H892" s="65">
        <f t="shared" si="232"/>
        <v>3.6248000000000002E-2</v>
      </c>
      <c r="I892" s="65">
        <f t="shared" ref="I892:J892" si="233">0.023*$E$871*I885</f>
        <v>9.1999999999999998E-3</v>
      </c>
      <c r="J892" s="65">
        <f t="shared" si="233"/>
        <v>0</v>
      </c>
      <c r="K892" s="65">
        <f t="shared" ref="K892" si="234">0.023*$E$871*K885</f>
        <v>0</v>
      </c>
      <c r="L892" s="9"/>
    </row>
    <row r="893" spans="2:12" x14ac:dyDescent="0.15">
      <c r="B893" s="87" t="s">
        <v>474</v>
      </c>
      <c r="C893" s="98" t="s">
        <v>631</v>
      </c>
      <c r="D893" s="88" t="s">
        <v>346</v>
      </c>
      <c r="E893" s="92">
        <f t="shared" si="227"/>
        <v>0.19871999999999998</v>
      </c>
      <c r="F893" s="65">
        <f>0.023*$E$873*F886</f>
        <v>5.5199999999999997E-3</v>
      </c>
      <c r="G893" s="65">
        <f t="shared" ref="G893:H893" si="235">0.023*$E$873*G886</f>
        <v>0</v>
      </c>
      <c r="H893" s="65">
        <f t="shared" si="235"/>
        <v>0.19319999999999998</v>
      </c>
      <c r="I893" s="65">
        <f t="shared" ref="I893:J893" si="236">0.023*$E$873*I886</f>
        <v>0</v>
      </c>
      <c r="J893" s="65">
        <f t="shared" si="236"/>
        <v>0</v>
      </c>
      <c r="K893" s="65">
        <f t="shared" ref="K893" si="237">0.023*$E$873*K886</f>
        <v>0</v>
      </c>
      <c r="L893" s="9"/>
    </row>
    <row r="894" spans="2:12" hidden="1" x14ac:dyDescent="0.15">
      <c r="B894" s="87" t="s">
        <v>486</v>
      </c>
      <c r="C894" s="89" t="s">
        <v>631</v>
      </c>
      <c r="D894" s="88" t="s">
        <v>346</v>
      </c>
      <c r="E894" s="92">
        <f>SUM(F894:L894)</f>
        <v>0</v>
      </c>
      <c r="F894" s="65">
        <f t="shared" ref="F894:K894" si="238">0.023*$E$875*F887</f>
        <v>0</v>
      </c>
      <c r="G894" s="65">
        <f t="shared" si="238"/>
        <v>0</v>
      </c>
      <c r="H894" s="65">
        <f t="shared" si="238"/>
        <v>0</v>
      </c>
      <c r="I894" s="65">
        <f t="shared" si="238"/>
        <v>0</v>
      </c>
      <c r="J894" s="65">
        <f t="shared" si="238"/>
        <v>0</v>
      </c>
      <c r="K894" s="65">
        <f t="shared" si="238"/>
        <v>0</v>
      </c>
      <c r="L894" s="9"/>
    </row>
    <row r="895" spans="2:12" hidden="1" x14ac:dyDescent="0.15">
      <c r="B895" s="87" t="s">
        <v>488</v>
      </c>
      <c r="C895" s="87" t="s">
        <v>596</v>
      </c>
      <c r="D895" s="88" t="s">
        <v>346</v>
      </c>
      <c r="E895" s="64">
        <f>SUM(F895:L895)</f>
        <v>0</v>
      </c>
      <c r="F895" s="65">
        <f>0.023*$E$877*F888</f>
        <v>0</v>
      </c>
      <c r="G895" s="65">
        <f t="shared" ref="G895:K896" si="239">0.023*$E$881*G888</f>
        <v>0</v>
      </c>
      <c r="H895" s="65">
        <f t="shared" si="239"/>
        <v>0</v>
      </c>
      <c r="I895" s="65">
        <f t="shared" si="239"/>
        <v>0</v>
      </c>
      <c r="J895" s="65">
        <f t="shared" si="239"/>
        <v>0</v>
      </c>
      <c r="K895" s="65">
        <f t="shared" si="239"/>
        <v>0</v>
      </c>
      <c r="L895" s="9"/>
    </row>
    <row r="896" spans="2:12" hidden="1" x14ac:dyDescent="0.15">
      <c r="B896" s="87" t="s">
        <v>590</v>
      </c>
      <c r="C896" s="87" t="s">
        <v>591</v>
      </c>
      <c r="D896" s="88" t="s">
        <v>346</v>
      </c>
      <c r="E896" s="64">
        <f>SUM(F896:L896)</f>
        <v>0</v>
      </c>
      <c r="F896" s="65">
        <f>0.023*$E$879*F889</f>
        <v>0</v>
      </c>
      <c r="G896" s="65">
        <f t="shared" si="239"/>
        <v>0</v>
      </c>
      <c r="H896" s="65">
        <f t="shared" si="239"/>
        <v>0</v>
      </c>
      <c r="I896" s="65">
        <f t="shared" si="239"/>
        <v>0</v>
      </c>
      <c r="J896" s="65">
        <f t="shared" si="239"/>
        <v>0</v>
      </c>
      <c r="K896" s="65">
        <f t="shared" si="239"/>
        <v>0</v>
      </c>
      <c r="L896" s="9"/>
    </row>
    <row r="897" spans="2:12" hidden="1" x14ac:dyDescent="0.15">
      <c r="B897" s="87" t="s">
        <v>595</v>
      </c>
      <c r="C897" s="87" t="s">
        <v>597</v>
      </c>
      <c r="D897" s="88" t="s">
        <v>346</v>
      </c>
      <c r="E897" s="64">
        <f>SUM(F897:L897)</f>
        <v>0</v>
      </c>
      <c r="F897" s="65">
        <f t="shared" ref="F897:K897" si="240">0.023*$E$881*F890</f>
        <v>0</v>
      </c>
      <c r="G897" s="65">
        <f t="shared" si="240"/>
        <v>0</v>
      </c>
      <c r="H897" s="65">
        <f t="shared" si="240"/>
        <v>0</v>
      </c>
      <c r="I897" s="65">
        <f t="shared" si="240"/>
        <v>0</v>
      </c>
      <c r="J897" s="65">
        <f t="shared" si="240"/>
        <v>0</v>
      </c>
      <c r="K897" s="65">
        <f t="shared" si="240"/>
        <v>0</v>
      </c>
      <c r="L897" s="9"/>
    </row>
    <row r="898" spans="2:12" hidden="1" x14ac:dyDescent="0.15">
      <c r="B898" s="87" t="s">
        <v>613</v>
      </c>
      <c r="C898" s="87" t="s">
        <v>584</v>
      </c>
      <c r="D898" s="88" t="s">
        <v>346</v>
      </c>
      <c r="E898" s="64">
        <f>SUM(F898:L898)</f>
        <v>0</v>
      </c>
      <c r="F898" s="65">
        <f>0.023*$E$883*F891</f>
        <v>0</v>
      </c>
      <c r="G898" s="65">
        <f>0.023*$E$883*G897</f>
        <v>0</v>
      </c>
      <c r="H898" s="65">
        <f>0.023*$E$883*H897</f>
        <v>0</v>
      </c>
      <c r="I898" s="65">
        <f>0.023*$E$883*I897</f>
        <v>0</v>
      </c>
      <c r="J898" s="65">
        <f>0.023*$E$883*J897</f>
        <v>0</v>
      </c>
      <c r="K898" s="65">
        <f>0.023*$E$883*K897</f>
        <v>0</v>
      </c>
      <c r="L898" s="9"/>
    </row>
    <row r="899" spans="2:12" x14ac:dyDescent="0.15">
      <c r="B899" s="141" t="s">
        <v>397</v>
      </c>
      <c r="C899" s="87" t="s">
        <v>351</v>
      </c>
      <c r="D899" s="88" t="s">
        <v>352</v>
      </c>
      <c r="E899" s="54">
        <v>0.6</v>
      </c>
      <c r="F899" s="76"/>
      <c r="G899" s="71"/>
      <c r="H899" s="73"/>
      <c r="I899" s="73"/>
      <c r="J899" s="73"/>
      <c r="K899" s="73"/>
      <c r="L899" s="10"/>
    </row>
    <row r="900" spans="2:12" x14ac:dyDescent="0.15">
      <c r="B900" s="141"/>
      <c r="C900" s="87" t="s">
        <v>345</v>
      </c>
      <c r="D900" s="88" t="s">
        <v>349</v>
      </c>
      <c r="E900" s="55">
        <f>SUM(F900:L900)</f>
        <v>57.78</v>
      </c>
      <c r="F900" s="55">
        <f>+F872*$E$899</f>
        <v>6.96</v>
      </c>
      <c r="G900" s="55">
        <f t="shared" ref="G900:H900" si="241">+G872*$E$899</f>
        <v>9</v>
      </c>
      <c r="H900" s="55">
        <f t="shared" si="241"/>
        <v>11.819999999999999</v>
      </c>
      <c r="I900" s="55">
        <v>30</v>
      </c>
      <c r="J900" s="55">
        <f t="shared" ref="J900:L900" si="242">+J872*$E$899</f>
        <v>0</v>
      </c>
      <c r="K900" s="55">
        <v>0</v>
      </c>
      <c r="L900" s="8">
        <f t="shared" si="242"/>
        <v>0</v>
      </c>
    </row>
    <row r="901" spans="2:12" x14ac:dyDescent="0.15">
      <c r="B901" s="155" t="s">
        <v>398</v>
      </c>
      <c r="C901" s="87" t="s">
        <v>351</v>
      </c>
      <c r="D901" s="88" t="s">
        <v>352</v>
      </c>
      <c r="E901" s="54">
        <v>0.6</v>
      </c>
      <c r="F901" s="75"/>
      <c r="G901" s="73"/>
      <c r="H901" s="73"/>
      <c r="I901" s="73"/>
      <c r="J901" s="73"/>
      <c r="K901" s="73"/>
      <c r="L901" s="10"/>
    </row>
    <row r="902" spans="2:12" x14ac:dyDescent="0.15">
      <c r="B902" s="155"/>
      <c r="C902" s="87" t="s">
        <v>345</v>
      </c>
      <c r="D902" s="88" t="s">
        <v>349</v>
      </c>
      <c r="E902" s="55">
        <f>SUM(F902:L902)</f>
        <v>21.6</v>
      </c>
      <c r="F902" s="8">
        <f t="shared" ref="F902:L902" si="243">+F874*$E$901</f>
        <v>0.6</v>
      </c>
      <c r="G902" s="8">
        <f t="shared" si="243"/>
        <v>0</v>
      </c>
      <c r="H902" s="8">
        <f t="shared" si="243"/>
        <v>21</v>
      </c>
      <c r="I902" s="8">
        <f t="shared" si="243"/>
        <v>0</v>
      </c>
      <c r="J902" s="8">
        <f t="shared" si="243"/>
        <v>0</v>
      </c>
      <c r="K902" s="8">
        <v>0</v>
      </c>
      <c r="L902" s="8">
        <f t="shared" si="243"/>
        <v>0</v>
      </c>
    </row>
    <row r="903" spans="2:12" hidden="1" x14ac:dyDescent="0.15">
      <c r="B903" s="141" t="s">
        <v>399</v>
      </c>
      <c r="C903" s="87" t="s">
        <v>351</v>
      </c>
      <c r="D903" s="88" t="s">
        <v>352</v>
      </c>
      <c r="E903" s="54">
        <v>0.6</v>
      </c>
      <c r="F903" s="75"/>
      <c r="G903" s="73"/>
      <c r="H903" s="73"/>
      <c r="I903" s="73"/>
      <c r="J903" s="73"/>
      <c r="K903" s="73"/>
      <c r="L903" s="10"/>
    </row>
    <row r="904" spans="2:12" hidden="1" x14ac:dyDescent="0.15">
      <c r="B904" s="141"/>
      <c r="C904" s="87" t="s">
        <v>345</v>
      </c>
      <c r="D904" s="88" t="s">
        <v>349</v>
      </c>
      <c r="E904" s="55">
        <f>SUM(F904:L904)</f>
        <v>0</v>
      </c>
      <c r="F904" s="8">
        <f t="shared" ref="F904:L904" si="244">+F876*$E$903</f>
        <v>0</v>
      </c>
      <c r="G904" s="8">
        <f t="shared" si="244"/>
        <v>0</v>
      </c>
      <c r="H904" s="8">
        <f t="shared" si="244"/>
        <v>0</v>
      </c>
      <c r="I904" s="8">
        <f t="shared" si="244"/>
        <v>0</v>
      </c>
      <c r="J904" s="8">
        <f t="shared" si="244"/>
        <v>0</v>
      </c>
      <c r="K904" s="8">
        <f t="shared" si="244"/>
        <v>0</v>
      </c>
      <c r="L904" s="8">
        <f t="shared" si="244"/>
        <v>0</v>
      </c>
    </row>
    <row r="905" spans="2:12" hidden="1" x14ac:dyDescent="0.15">
      <c r="B905" s="141" t="s">
        <v>455</v>
      </c>
      <c r="C905" s="87" t="s">
        <v>351</v>
      </c>
      <c r="D905" s="88" t="s">
        <v>352</v>
      </c>
      <c r="E905" s="54">
        <v>1</v>
      </c>
      <c r="F905" s="75"/>
      <c r="G905" s="73"/>
      <c r="H905" s="73"/>
      <c r="I905" s="73"/>
      <c r="J905" s="73"/>
      <c r="K905" s="73"/>
      <c r="L905" s="10"/>
    </row>
    <row r="906" spans="2:12" hidden="1" x14ac:dyDescent="0.15">
      <c r="B906" s="141"/>
      <c r="C906" s="87" t="s">
        <v>345</v>
      </c>
      <c r="D906" s="88" t="s">
        <v>349</v>
      </c>
      <c r="E906" s="55">
        <f>SUM(F906:L906)</f>
        <v>0</v>
      </c>
      <c r="F906" s="55">
        <f>+F878*$E$905</f>
        <v>0</v>
      </c>
      <c r="G906" s="55">
        <f t="shared" ref="G906:L906" si="245">+G878*$E$909</f>
        <v>0</v>
      </c>
      <c r="H906" s="55">
        <f t="shared" si="245"/>
        <v>0</v>
      </c>
      <c r="I906" s="55">
        <f t="shared" si="245"/>
        <v>0</v>
      </c>
      <c r="J906" s="55">
        <f t="shared" si="245"/>
        <v>0</v>
      </c>
      <c r="K906" s="55">
        <f t="shared" si="245"/>
        <v>0</v>
      </c>
      <c r="L906" s="8">
        <f t="shared" si="245"/>
        <v>0</v>
      </c>
    </row>
    <row r="907" spans="2:12" hidden="1" x14ac:dyDescent="0.15">
      <c r="B907" s="141" t="s">
        <v>592</v>
      </c>
      <c r="C907" s="87" t="s">
        <v>351</v>
      </c>
      <c r="D907" s="88" t="s">
        <v>352</v>
      </c>
      <c r="E907" s="54">
        <v>4</v>
      </c>
      <c r="F907" s="75"/>
      <c r="G907" s="73"/>
      <c r="H907" s="73"/>
      <c r="I907" s="73"/>
      <c r="J907" s="73"/>
      <c r="K907" s="73"/>
      <c r="L907" s="10"/>
    </row>
    <row r="908" spans="2:12" hidden="1" x14ac:dyDescent="0.15">
      <c r="B908" s="141"/>
      <c r="C908" s="87" t="s">
        <v>345</v>
      </c>
      <c r="D908" s="88" t="s">
        <v>349</v>
      </c>
      <c r="E908" s="55">
        <f>SUM(F908:L908)</f>
        <v>0</v>
      </c>
      <c r="F908" s="55">
        <f>+F880*$E$907</f>
        <v>0</v>
      </c>
      <c r="G908" s="55">
        <f t="shared" ref="G908:L908" si="246">+G880*$E$909</f>
        <v>0</v>
      </c>
      <c r="H908" s="55">
        <f t="shared" si="246"/>
        <v>0</v>
      </c>
      <c r="I908" s="55">
        <f t="shared" si="246"/>
        <v>0</v>
      </c>
      <c r="J908" s="55">
        <f t="shared" si="246"/>
        <v>0</v>
      </c>
      <c r="K908" s="55">
        <f t="shared" si="246"/>
        <v>0</v>
      </c>
      <c r="L908" s="8">
        <f t="shared" si="246"/>
        <v>0</v>
      </c>
    </row>
    <row r="909" spans="2:12" hidden="1" x14ac:dyDescent="0.15">
      <c r="B909" s="141" t="s">
        <v>598</v>
      </c>
      <c r="C909" s="87" t="s">
        <v>351</v>
      </c>
      <c r="D909" s="88" t="s">
        <v>352</v>
      </c>
      <c r="E909" s="54">
        <v>2.5</v>
      </c>
      <c r="F909" s="75"/>
      <c r="G909" s="73"/>
      <c r="H909" s="73"/>
      <c r="I909" s="73"/>
      <c r="J909" s="73"/>
      <c r="K909" s="73"/>
      <c r="L909" s="10"/>
    </row>
    <row r="910" spans="2:12" hidden="1" x14ac:dyDescent="0.15">
      <c r="B910" s="141"/>
      <c r="C910" s="87" t="s">
        <v>345</v>
      </c>
      <c r="D910" s="88" t="s">
        <v>349</v>
      </c>
      <c r="E910" s="55">
        <f>SUM(F910:L910)</f>
        <v>0</v>
      </c>
      <c r="F910" s="55">
        <f t="shared" ref="F910:L910" si="247">+F882*$E$909</f>
        <v>0</v>
      </c>
      <c r="G910" s="55">
        <f t="shared" si="247"/>
        <v>0</v>
      </c>
      <c r="H910" s="55">
        <f t="shared" si="247"/>
        <v>0</v>
      </c>
      <c r="I910" s="55">
        <f t="shared" si="247"/>
        <v>0</v>
      </c>
      <c r="J910" s="55">
        <f t="shared" si="247"/>
        <v>0</v>
      </c>
      <c r="K910" s="55">
        <f t="shared" si="247"/>
        <v>0</v>
      </c>
      <c r="L910" s="8">
        <f t="shared" si="247"/>
        <v>0</v>
      </c>
    </row>
    <row r="911" spans="2:12" hidden="1" x14ac:dyDescent="0.15">
      <c r="B911" s="141" t="s">
        <v>614</v>
      </c>
      <c r="C911" s="87" t="s">
        <v>351</v>
      </c>
      <c r="D911" s="88" t="s">
        <v>352</v>
      </c>
      <c r="E911" s="54">
        <v>0.6</v>
      </c>
      <c r="F911" s="75"/>
      <c r="G911" s="73"/>
      <c r="H911" s="73"/>
      <c r="I911" s="73"/>
      <c r="J911" s="73"/>
      <c r="K911" s="73"/>
      <c r="L911" s="10"/>
    </row>
    <row r="912" spans="2:12" hidden="1" x14ac:dyDescent="0.15">
      <c r="B912" s="141"/>
      <c r="C912" s="87" t="s">
        <v>345</v>
      </c>
      <c r="D912" s="88" t="s">
        <v>349</v>
      </c>
      <c r="E912" s="55">
        <f t="shared" ref="E912:E923" si="248">SUM(F912:L912)</f>
        <v>0</v>
      </c>
      <c r="F912" s="55">
        <f t="shared" ref="F912:K912" si="249">+F884*$E$911</f>
        <v>0</v>
      </c>
      <c r="G912" s="55">
        <f t="shared" si="249"/>
        <v>0</v>
      </c>
      <c r="H912" s="55">
        <f t="shared" si="249"/>
        <v>0</v>
      </c>
      <c r="I912" s="55">
        <f t="shared" si="249"/>
        <v>0</v>
      </c>
      <c r="J912" s="55">
        <f t="shared" si="249"/>
        <v>0</v>
      </c>
      <c r="K912" s="55">
        <f t="shared" si="249"/>
        <v>0</v>
      </c>
      <c r="L912" s="8">
        <f>+L884*$E$909</f>
        <v>0</v>
      </c>
    </row>
    <row r="913" spans="2:12" x14ac:dyDescent="0.15">
      <c r="B913" s="26" t="s">
        <v>400</v>
      </c>
      <c r="C913" s="26"/>
      <c r="D913" s="27" t="s">
        <v>349</v>
      </c>
      <c r="E913" s="66">
        <f t="shared" si="248"/>
        <v>79.38</v>
      </c>
      <c r="F913" s="66">
        <f>+F900+F902+F904+F906+F908+F910+F912</f>
        <v>7.56</v>
      </c>
      <c r="G913" s="66">
        <f>+G900+G902+G904+G910+G912</f>
        <v>9</v>
      </c>
      <c r="H913" s="66">
        <f>+H900+H902+H904+H910+H912</f>
        <v>32.82</v>
      </c>
      <c r="I913" s="66">
        <f>+I900+I902+I904+I910+I912</f>
        <v>30</v>
      </c>
      <c r="J913" s="66">
        <f>+J900+J902+J904+J910+J912</f>
        <v>0</v>
      </c>
      <c r="K913" s="66">
        <f>+K900+K902+K904+K910+K912</f>
        <v>0</v>
      </c>
      <c r="L913" s="8">
        <f>+L900+L902+L904+L910</f>
        <v>0</v>
      </c>
    </row>
    <row r="914" spans="2:12" x14ac:dyDescent="0.15">
      <c r="B914" s="87" t="s">
        <v>401</v>
      </c>
      <c r="C914" s="87" t="str">
        <f t="shared" ref="C914:C920" si="250">+C885</f>
        <v>ｱｽﾌｧﾙﾄ舗装版厚　t=4㎝</v>
      </c>
      <c r="D914" s="88" t="s">
        <v>346</v>
      </c>
      <c r="E914" s="55">
        <f t="shared" si="248"/>
        <v>2.3111999999999999</v>
      </c>
      <c r="F914" s="55">
        <f>+F900*$E$871</f>
        <v>0.27839999999999998</v>
      </c>
      <c r="G914" s="55">
        <f t="shared" ref="G914:H914" si="251">+G900*$E$871</f>
        <v>0.36</v>
      </c>
      <c r="H914" s="55">
        <f t="shared" si="251"/>
        <v>0.47279999999999994</v>
      </c>
      <c r="I914" s="55">
        <f t="shared" ref="I914:L914" si="252">+I900*$E$871</f>
        <v>1.2</v>
      </c>
      <c r="J914" s="55">
        <f t="shared" si="252"/>
        <v>0</v>
      </c>
      <c r="K914" s="8">
        <f>+K900*$E$871</f>
        <v>0</v>
      </c>
      <c r="L914" s="8">
        <f t="shared" si="252"/>
        <v>0</v>
      </c>
    </row>
    <row r="915" spans="2:12" x14ac:dyDescent="0.15">
      <c r="B915" s="87" t="s">
        <v>402</v>
      </c>
      <c r="C915" s="87" t="str">
        <f t="shared" si="250"/>
        <v>ｺﾝｸﾘｰﾄ舗装版厚　t=12㎝</v>
      </c>
      <c r="D915" s="88" t="s">
        <v>346</v>
      </c>
      <c r="E915" s="55">
        <f t="shared" si="248"/>
        <v>2.5920000000000001</v>
      </c>
      <c r="F915" s="55">
        <f>+F902*$E$873</f>
        <v>7.1999999999999995E-2</v>
      </c>
      <c r="G915" s="55">
        <f t="shared" ref="G915:H915" si="253">+G902*$E$873</f>
        <v>0</v>
      </c>
      <c r="H915" s="55">
        <f t="shared" si="253"/>
        <v>2.52</v>
      </c>
      <c r="I915" s="55">
        <f t="shared" ref="I915:L915" si="254">+I902*$E$873</f>
        <v>0</v>
      </c>
      <c r="J915" s="55">
        <f t="shared" si="254"/>
        <v>0</v>
      </c>
      <c r="K915" s="8">
        <f t="shared" si="254"/>
        <v>0</v>
      </c>
      <c r="L915" s="8">
        <f t="shared" si="254"/>
        <v>0</v>
      </c>
    </row>
    <row r="916" spans="2:12" hidden="1" x14ac:dyDescent="0.15">
      <c r="B916" s="87" t="s">
        <v>403</v>
      </c>
      <c r="C916" s="87" t="str">
        <f t="shared" si="250"/>
        <v>ｺﾝｸﾘｰﾄ舗装版厚　t=12㎝</v>
      </c>
      <c r="D916" s="88" t="s">
        <v>346</v>
      </c>
      <c r="E916" s="55">
        <f t="shared" si="248"/>
        <v>0</v>
      </c>
      <c r="F916" s="55">
        <f t="shared" ref="F916:L916" si="255">+F904*$E$875</f>
        <v>0</v>
      </c>
      <c r="G916" s="8">
        <f t="shared" si="255"/>
        <v>0</v>
      </c>
      <c r="H916" s="8">
        <f t="shared" si="255"/>
        <v>0</v>
      </c>
      <c r="I916" s="8">
        <f t="shared" si="255"/>
        <v>0</v>
      </c>
      <c r="J916" s="8">
        <f t="shared" si="255"/>
        <v>0</v>
      </c>
      <c r="K916" s="8">
        <f t="shared" si="255"/>
        <v>0</v>
      </c>
      <c r="L916" s="8">
        <f t="shared" si="255"/>
        <v>0</v>
      </c>
    </row>
    <row r="917" spans="2:12" hidden="1" x14ac:dyDescent="0.15">
      <c r="B917" s="87" t="s">
        <v>404</v>
      </c>
      <c r="C917" s="87" t="str">
        <f t="shared" si="250"/>
        <v>ｱｽﾌｧﾙﾄ舗装版厚　t=5㎝</v>
      </c>
      <c r="D917" s="88" t="s">
        <v>346</v>
      </c>
      <c r="E917" s="55">
        <f t="shared" si="248"/>
        <v>0</v>
      </c>
      <c r="F917" s="55">
        <f>+F906*$E$877</f>
        <v>0</v>
      </c>
      <c r="G917" s="55">
        <f t="shared" ref="G917:K918" si="256">+G907*$E$881</f>
        <v>0</v>
      </c>
      <c r="H917" s="55">
        <f t="shared" si="256"/>
        <v>0</v>
      </c>
      <c r="I917" s="55">
        <f t="shared" si="256"/>
        <v>0</v>
      </c>
      <c r="J917" s="55">
        <f t="shared" si="256"/>
        <v>0</v>
      </c>
      <c r="K917" s="55">
        <f t="shared" si="256"/>
        <v>0</v>
      </c>
      <c r="L917" s="8">
        <f>+L908*$E$881</f>
        <v>0</v>
      </c>
    </row>
    <row r="918" spans="2:12" hidden="1" x14ac:dyDescent="0.15">
      <c r="B918" s="87" t="s">
        <v>593</v>
      </c>
      <c r="C918" s="87" t="str">
        <f t="shared" si="250"/>
        <v>ｱｽﾌｧﾙﾄ舗装版厚　t=5㎝</v>
      </c>
      <c r="D918" s="88" t="s">
        <v>346</v>
      </c>
      <c r="E918" s="55">
        <f t="shared" si="248"/>
        <v>0</v>
      </c>
      <c r="F918" s="55">
        <f>+F908*$E$879</f>
        <v>0</v>
      </c>
      <c r="G918" s="55">
        <f t="shared" si="256"/>
        <v>0</v>
      </c>
      <c r="H918" s="55">
        <f t="shared" si="256"/>
        <v>0</v>
      </c>
      <c r="I918" s="55">
        <f t="shared" si="256"/>
        <v>0</v>
      </c>
      <c r="J918" s="55">
        <f t="shared" si="256"/>
        <v>0</v>
      </c>
      <c r="K918" s="55">
        <f t="shared" si="256"/>
        <v>0</v>
      </c>
      <c r="L918" s="8">
        <f>+L909*$E$881</f>
        <v>0</v>
      </c>
    </row>
    <row r="919" spans="2:12" hidden="1" x14ac:dyDescent="0.15">
      <c r="B919" s="87" t="s">
        <v>599</v>
      </c>
      <c r="C919" s="87" t="str">
        <f t="shared" si="250"/>
        <v>ｱｽﾌｧﾙﾄ舗装版厚　t=5㎝</v>
      </c>
      <c r="D919" s="88" t="s">
        <v>346</v>
      </c>
      <c r="E919" s="55">
        <f t="shared" si="248"/>
        <v>0</v>
      </c>
      <c r="F919" s="55">
        <f t="shared" ref="F919:K919" si="257">+F910*$E$881</f>
        <v>0</v>
      </c>
      <c r="G919" s="8">
        <f t="shared" si="257"/>
        <v>0</v>
      </c>
      <c r="H919" s="8">
        <f t="shared" si="257"/>
        <v>0</v>
      </c>
      <c r="I919" s="8">
        <f t="shared" si="257"/>
        <v>0</v>
      </c>
      <c r="J919" s="8">
        <f t="shared" si="257"/>
        <v>0</v>
      </c>
      <c r="K919" s="8">
        <f t="shared" si="257"/>
        <v>0</v>
      </c>
      <c r="L919" s="8">
        <f>+L910*$E$881</f>
        <v>0</v>
      </c>
    </row>
    <row r="920" spans="2:12" hidden="1" x14ac:dyDescent="0.15">
      <c r="B920" s="87" t="s">
        <v>615</v>
      </c>
      <c r="C920" s="87" t="str">
        <f t="shared" si="250"/>
        <v>ｺﾝｸﾘｰﾄ舗装版厚　t=15㎝</v>
      </c>
      <c r="D920" s="88" t="s">
        <v>346</v>
      </c>
      <c r="E920" s="55">
        <f t="shared" si="248"/>
        <v>0</v>
      </c>
      <c r="F920" s="55">
        <f t="shared" ref="F920:K920" si="258">+F912*$E$883</f>
        <v>0</v>
      </c>
      <c r="G920" s="55">
        <f t="shared" si="258"/>
        <v>0</v>
      </c>
      <c r="H920" s="55">
        <f t="shared" si="258"/>
        <v>0</v>
      </c>
      <c r="I920" s="55">
        <f t="shared" si="258"/>
        <v>0</v>
      </c>
      <c r="J920" s="55">
        <f t="shared" si="258"/>
        <v>0</v>
      </c>
      <c r="K920" s="55">
        <f t="shared" si="258"/>
        <v>0</v>
      </c>
      <c r="L920" s="8"/>
    </row>
    <row r="921" spans="2:12" x14ac:dyDescent="0.15">
      <c r="B921" s="26" t="s">
        <v>405</v>
      </c>
      <c r="C921" s="26"/>
      <c r="D921" s="27" t="s">
        <v>346</v>
      </c>
      <c r="E921" s="66">
        <f t="shared" si="248"/>
        <v>4.9032</v>
      </c>
      <c r="F921" s="66">
        <f>+F914+F915+F916+F917+F918+F919+F920</f>
        <v>0.35039999999999999</v>
      </c>
      <c r="G921" s="66">
        <f>+G914+G915+G916+G919+G920</f>
        <v>0.36</v>
      </c>
      <c r="H921" s="66">
        <f>+H914+H915+H916+H919+H920</f>
        <v>2.9927999999999999</v>
      </c>
      <c r="I921" s="66">
        <f>+I914+I915+I916+I919+I920</f>
        <v>1.2</v>
      </c>
      <c r="J921" s="66">
        <f>+J914+J915+J916+J919+J920</f>
        <v>0</v>
      </c>
      <c r="K921" s="66">
        <f>+K914+K915+K916+K919+K920</f>
        <v>0</v>
      </c>
      <c r="L921" s="8">
        <f>+L914+L915+L916+L919</f>
        <v>0</v>
      </c>
    </row>
    <row r="922" spans="2:12" x14ac:dyDescent="0.15">
      <c r="B922" s="87" t="s">
        <v>633</v>
      </c>
      <c r="C922" s="87" t="s">
        <v>632</v>
      </c>
      <c r="D922" s="88" t="s">
        <v>349</v>
      </c>
      <c r="E922" s="55">
        <f t="shared" si="248"/>
        <v>30</v>
      </c>
      <c r="F922" s="56">
        <v>0</v>
      </c>
      <c r="G922" s="56">
        <v>0</v>
      </c>
      <c r="H922" s="56">
        <v>0</v>
      </c>
      <c r="I922" s="56">
        <v>30</v>
      </c>
      <c r="J922" s="56">
        <v>0</v>
      </c>
      <c r="K922" s="56">
        <v>0</v>
      </c>
      <c r="L922" s="56"/>
    </row>
    <row r="923" spans="2:12" x14ac:dyDescent="0.15">
      <c r="B923" s="123" t="s">
        <v>662</v>
      </c>
      <c r="C923" s="123" t="s">
        <v>634</v>
      </c>
      <c r="D923" s="88" t="s">
        <v>349</v>
      </c>
      <c r="E923" s="55">
        <f t="shared" si="248"/>
        <v>21.6</v>
      </c>
      <c r="F923" s="56">
        <f>F902</f>
        <v>0.6</v>
      </c>
      <c r="G923" s="56">
        <f>G902</f>
        <v>0</v>
      </c>
      <c r="H923" s="56">
        <f>H902</f>
        <v>21</v>
      </c>
      <c r="I923" s="56">
        <f>I902</f>
        <v>0</v>
      </c>
      <c r="J923" s="56">
        <v>0</v>
      </c>
      <c r="K923" s="56">
        <f>K902</f>
        <v>0</v>
      </c>
      <c r="L923" s="56"/>
    </row>
    <row r="924" spans="2:12" hidden="1" x14ac:dyDescent="0.15">
      <c r="B924" s="87" t="s">
        <v>662</v>
      </c>
      <c r="C924" s="89" t="s">
        <v>634</v>
      </c>
      <c r="D924" s="88" t="s">
        <v>349</v>
      </c>
      <c r="E924" s="55">
        <f t="shared" ref="E924:E932" si="259">SUM(F924:L924)</f>
        <v>0</v>
      </c>
      <c r="F924" s="56">
        <f t="shared" ref="F924:K924" si="260">F904</f>
        <v>0</v>
      </c>
      <c r="G924" s="56">
        <f>G902</f>
        <v>0</v>
      </c>
      <c r="H924" s="56">
        <f t="shared" si="260"/>
        <v>0</v>
      </c>
      <c r="I924" s="56">
        <f t="shared" si="260"/>
        <v>0</v>
      </c>
      <c r="J924" s="56">
        <f t="shared" si="260"/>
        <v>0</v>
      </c>
      <c r="K924" s="56">
        <f t="shared" si="260"/>
        <v>0</v>
      </c>
      <c r="L924" s="56"/>
    </row>
    <row r="925" spans="2:12" hidden="1" x14ac:dyDescent="0.15">
      <c r="B925" s="87" t="s">
        <v>620</v>
      </c>
      <c r="C925" s="87" t="s">
        <v>487</v>
      </c>
      <c r="D925" s="88" t="s">
        <v>349</v>
      </c>
      <c r="E925" s="55">
        <f>SUM(F925:L925)</f>
        <v>0</v>
      </c>
      <c r="F925" s="56">
        <f>F906</f>
        <v>0</v>
      </c>
      <c r="G925" s="56">
        <f t="shared" ref="G925:H927" si="261">G908</f>
        <v>0</v>
      </c>
      <c r="H925" s="56">
        <f t="shared" si="261"/>
        <v>0</v>
      </c>
      <c r="I925" s="56"/>
      <c r="J925" s="56"/>
      <c r="K925" s="56"/>
      <c r="L925" s="56"/>
    </row>
    <row r="926" spans="2:12" hidden="1" x14ac:dyDescent="0.15">
      <c r="B926" s="87" t="s">
        <v>600</v>
      </c>
      <c r="C926" s="87" t="s">
        <v>487</v>
      </c>
      <c r="D926" s="88" t="s">
        <v>349</v>
      </c>
      <c r="E926" s="55">
        <f t="shared" si="259"/>
        <v>0</v>
      </c>
      <c r="F926" s="56">
        <f>F908</f>
        <v>0</v>
      </c>
      <c r="G926" s="56">
        <f t="shared" si="261"/>
        <v>0</v>
      </c>
      <c r="H926" s="56">
        <f t="shared" si="261"/>
        <v>0</v>
      </c>
      <c r="I926" s="56"/>
      <c r="J926" s="56"/>
      <c r="K926" s="56"/>
      <c r="L926" s="56"/>
    </row>
    <row r="927" spans="2:12" hidden="1" x14ac:dyDescent="0.15">
      <c r="B927" s="87" t="s">
        <v>621</v>
      </c>
      <c r="C927" s="87" t="s">
        <v>487</v>
      </c>
      <c r="D927" s="88" t="s">
        <v>349</v>
      </c>
      <c r="E927" s="55">
        <f t="shared" si="259"/>
        <v>0</v>
      </c>
      <c r="F927" s="56">
        <f>F910</f>
        <v>0</v>
      </c>
      <c r="G927" s="56">
        <f t="shared" si="261"/>
        <v>0</v>
      </c>
      <c r="H927" s="56">
        <f t="shared" si="261"/>
        <v>0</v>
      </c>
      <c r="I927" s="56"/>
      <c r="J927" s="56"/>
      <c r="K927" s="56"/>
      <c r="L927" s="56"/>
    </row>
    <row r="928" spans="2:12" hidden="1" x14ac:dyDescent="0.15">
      <c r="B928" s="87" t="s">
        <v>622</v>
      </c>
      <c r="C928" s="87" t="s">
        <v>571</v>
      </c>
      <c r="D928" s="88" t="s">
        <v>349</v>
      </c>
      <c r="E928" s="55">
        <f t="shared" si="259"/>
        <v>0</v>
      </c>
      <c r="F928" s="56">
        <f>F912</f>
        <v>0</v>
      </c>
      <c r="G928" s="56"/>
      <c r="H928" s="56"/>
      <c r="I928" s="56"/>
      <c r="J928" s="56"/>
      <c r="K928" s="56"/>
      <c r="L928" s="56"/>
    </row>
    <row r="929" spans="2:12" hidden="1" x14ac:dyDescent="0.15">
      <c r="B929" s="87" t="s">
        <v>543</v>
      </c>
      <c r="C929" s="87" t="s">
        <v>544</v>
      </c>
      <c r="D929" s="88" t="s">
        <v>545</v>
      </c>
      <c r="E929" s="55">
        <f>F929*2.35</f>
        <v>0</v>
      </c>
      <c r="F929" s="58">
        <v>0</v>
      </c>
      <c r="G929" s="56" t="s">
        <v>346</v>
      </c>
      <c r="H929" s="56"/>
      <c r="I929" s="56"/>
      <c r="J929" s="56"/>
      <c r="K929" s="56"/>
      <c r="L929" s="56"/>
    </row>
    <row r="930" spans="2:12" hidden="1" x14ac:dyDescent="0.15">
      <c r="B930" s="87"/>
      <c r="C930" s="87" t="s">
        <v>544</v>
      </c>
      <c r="D930" s="88"/>
      <c r="E930" s="55"/>
      <c r="F930" s="58"/>
      <c r="G930" s="56"/>
      <c r="H930" s="56"/>
      <c r="I930" s="56"/>
      <c r="J930" s="56"/>
      <c r="K930" s="56"/>
      <c r="L930" s="56"/>
    </row>
    <row r="931" spans="2:12" hidden="1" x14ac:dyDescent="0.15">
      <c r="B931" s="87" t="s">
        <v>498</v>
      </c>
      <c r="C931" s="87" t="s">
        <v>534</v>
      </c>
      <c r="D931" s="88" t="s">
        <v>349</v>
      </c>
      <c r="E931" s="55">
        <f t="shared" si="259"/>
        <v>0</v>
      </c>
      <c r="F931" s="81"/>
      <c r="G931" s="56">
        <f>G924</f>
        <v>0</v>
      </c>
      <c r="H931" s="56">
        <f>H924</f>
        <v>0</v>
      </c>
      <c r="I931" s="56">
        <f>I924</f>
        <v>0</v>
      </c>
      <c r="J931" s="56">
        <f>J924</f>
        <v>0</v>
      </c>
      <c r="K931" s="56">
        <f>K924</f>
        <v>0</v>
      </c>
      <c r="L931" s="56"/>
    </row>
    <row r="932" spans="2:12" hidden="1" x14ac:dyDescent="0.15">
      <c r="B932" s="87" t="s">
        <v>499</v>
      </c>
      <c r="C932" s="87" t="s">
        <v>500</v>
      </c>
      <c r="D932" s="88" t="s">
        <v>349</v>
      </c>
      <c r="E932" s="55">
        <f t="shared" si="259"/>
        <v>0</v>
      </c>
      <c r="F932" s="56">
        <f>F931</f>
        <v>0</v>
      </c>
      <c r="G932" s="56">
        <f t="shared" ref="G932:K932" si="262">G931</f>
        <v>0</v>
      </c>
      <c r="H932" s="56">
        <f t="shared" si="262"/>
        <v>0</v>
      </c>
      <c r="I932" s="56">
        <f t="shared" si="262"/>
        <v>0</v>
      </c>
      <c r="J932" s="56">
        <f t="shared" si="262"/>
        <v>0</v>
      </c>
      <c r="K932" s="56">
        <f t="shared" si="262"/>
        <v>0</v>
      </c>
      <c r="L932" s="56"/>
    </row>
    <row r="933" spans="2:12" hidden="1" x14ac:dyDescent="0.15">
      <c r="B933" s="111" t="s">
        <v>528</v>
      </c>
      <c r="C933" s="111" t="s">
        <v>663</v>
      </c>
      <c r="D933" s="112" t="s">
        <v>349</v>
      </c>
      <c r="E933" s="55">
        <f t="shared" ref="E933:E943" si="263">SUM(F933:L933)</f>
        <v>0</v>
      </c>
      <c r="F933" s="56">
        <v>0</v>
      </c>
      <c r="G933" s="56">
        <v>0</v>
      </c>
      <c r="H933" s="56">
        <v>0</v>
      </c>
      <c r="I933" s="56">
        <v>0</v>
      </c>
      <c r="J933" s="56">
        <v>0</v>
      </c>
      <c r="K933" s="56">
        <f>K902</f>
        <v>0</v>
      </c>
      <c r="L933" s="56"/>
    </row>
    <row r="934" spans="2:12" hidden="1" x14ac:dyDescent="0.15">
      <c r="B934" s="87"/>
      <c r="C934" s="87"/>
      <c r="D934" s="88"/>
      <c r="E934" s="55"/>
      <c r="F934" s="56"/>
      <c r="G934" s="56"/>
      <c r="H934" s="56"/>
      <c r="I934" s="56"/>
      <c r="J934" s="56"/>
      <c r="K934" s="56"/>
      <c r="L934" s="56"/>
    </row>
    <row r="935" spans="2:12" x14ac:dyDescent="0.15">
      <c r="B935" s="95" t="s">
        <v>528</v>
      </c>
      <c r="C935" s="95" t="s">
        <v>641</v>
      </c>
      <c r="D935" s="91" t="s">
        <v>349</v>
      </c>
      <c r="E935" s="55">
        <f t="shared" si="263"/>
        <v>27.78</v>
      </c>
      <c r="F935" s="56">
        <f>F900</f>
        <v>6.96</v>
      </c>
      <c r="G935" s="56">
        <f t="shared" ref="G935:J935" si="264">G900</f>
        <v>9</v>
      </c>
      <c r="H935" s="56">
        <f t="shared" si="264"/>
        <v>11.819999999999999</v>
      </c>
      <c r="I935" s="56">
        <v>0</v>
      </c>
      <c r="J935" s="56">
        <f t="shared" si="264"/>
        <v>0</v>
      </c>
      <c r="K935" s="56">
        <v>0</v>
      </c>
      <c r="L935" s="56"/>
    </row>
    <row r="936" spans="2:12" x14ac:dyDescent="0.15">
      <c r="B936" s="87" t="s">
        <v>529</v>
      </c>
      <c r="C936" s="87" t="s">
        <v>530</v>
      </c>
      <c r="D936" s="88" t="s">
        <v>349</v>
      </c>
      <c r="E936" s="55">
        <f t="shared" si="263"/>
        <v>27.78</v>
      </c>
      <c r="F936" s="56">
        <f>F900</f>
        <v>6.96</v>
      </c>
      <c r="G936" s="56">
        <f t="shared" ref="G936:J936" si="265">G900</f>
        <v>9</v>
      </c>
      <c r="H936" s="56">
        <f t="shared" si="265"/>
        <v>11.819999999999999</v>
      </c>
      <c r="I936" s="56">
        <v>0</v>
      </c>
      <c r="J936" s="56">
        <f t="shared" si="265"/>
        <v>0</v>
      </c>
      <c r="K936" s="56">
        <f>K934</f>
        <v>0</v>
      </c>
      <c r="L936" s="56"/>
    </row>
    <row r="937" spans="2:12" x14ac:dyDescent="0.15">
      <c r="B937" s="87" t="s">
        <v>529</v>
      </c>
      <c r="C937" s="87" t="s">
        <v>661</v>
      </c>
      <c r="D937" s="88" t="s">
        <v>349</v>
      </c>
      <c r="E937" s="55">
        <f t="shared" si="263"/>
        <v>21.6</v>
      </c>
      <c r="F937" s="56">
        <f>F902</f>
        <v>0.6</v>
      </c>
      <c r="G937" s="56">
        <f t="shared" ref="G937:J937" si="266">G902</f>
        <v>0</v>
      </c>
      <c r="H937" s="56">
        <f>H902</f>
        <v>21</v>
      </c>
      <c r="I937" s="56">
        <f t="shared" si="266"/>
        <v>0</v>
      </c>
      <c r="J937" s="56">
        <f t="shared" si="266"/>
        <v>0</v>
      </c>
      <c r="K937" s="56">
        <v>0</v>
      </c>
      <c r="L937" s="56"/>
    </row>
    <row r="938" spans="2:12" hidden="1" x14ac:dyDescent="0.15">
      <c r="B938" s="111" t="s">
        <v>636</v>
      </c>
      <c r="C938" s="111" t="s">
        <v>664</v>
      </c>
      <c r="D938" s="112" t="s">
        <v>349</v>
      </c>
      <c r="E938" s="55">
        <f t="shared" si="263"/>
        <v>0</v>
      </c>
      <c r="F938" s="56">
        <v>0</v>
      </c>
      <c r="G938" s="56">
        <v>0</v>
      </c>
      <c r="H938" s="56">
        <v>0</v>
      </c>
      <c r="I938" s="56">
        <v>0</v>
      </c>
      <c r="J938" s="56">
        <v>0</v>
      </c>
      <c r="K938" s="56">
        <v>0</v>
      </c>
      <c r="L938" s="56"/>
    </row>
    <row r="939" spans="2:12" x14ac:dyDescent="0.15">
      <c r="B939" s="111" t="s">
        <v>636</v>
      </c>
      <c r="C939" s="115" t="s">
        <v>665</v>
      </c>
      <c r="D939" s="112" t="s">
        <v>349</v>
      </c>
      <c r="E939" s="55">
        <f t="shared" si="263"/>
        <v>30</v>
      </c>
      <c r="F939" s="56">
        <v>0</v>
      </c>
      <c r="G939" s="56">
        <v>0</v>
      </c>
      <c r="H939" s="56">
        <v>0</v>
      </c>
      <c r="I939" s="56">
        <f>I922</f>
        <v>30</v>
      </c>
      <c r="J939" s="56">
        <v>0</v>
      </c>
      <c r="K939" s="56">
        <v>0</v>
      </c>
      <c r="L939" s="56"/>
    </row>
    <row r="940" spans="2:12" hidden="1" x14ac:dyDescent="0.15">
      <c r="B940" s="87" t="s">
        <v>459</v>
      </c>
      <c r="C940" s="87" t="s">
        <v>460</v>
      </c>
      <c r="D940" s="77" t="s">
        <v>359</v>
      </c>
      <c r="E940" s="55">
        <f t="shared" si="263"/>
        <v>0</v>
      </c>
      <c r="F940" s="56"/>
      <c r="G940" s="56"/>
      <c r="H940" s="56"/>
      <c r="I940" s="56"/>
      <c r="J940" s="56"/>
      <c r="K940" s="56"/>
      <c r="L940" s="56"/>
    </row>
    <row r="941" spans="2:12" hidden="1" x14ac:dyDescent="0.15">
      <c r="B941" s="87" t="s">
        <v>459</v>
      </c>
      <c r="C941" s="87" t="s">
        <v>535</v>
      </c>
      <c r="D941" s="77" t="s">
        <v>359</v>
      </c>
      <c r="E941" s="55">
        <f t="shared" si="263"/>
        <v>0</v>
      </c>
      <c r="F941" s="56"/>
      <c r="G941" s="56"/>
      <c r="H941" s="56"/>
      <c r="I941" s="56"/>
      <c r="J941" s="56"/>
      <c r="K941" s="56"/>
      <c r="L941" s="56"/>
    </row>
    <row r="942" spans="2:12" hidden="1" x14ac:dyDescent="0.15">
      <c r="B942" s="87" t="s">
        <v>459</v>
      </c>
      <c r="C942" s="87" t="s">
        <v>536</v>
      </c>
      <c r="D942" s="77" t="s">
        <v>359</v>
      </c>
      <c r="E942" s="55">
        <f t="shared" si="263"/>
        <v>0</v>
      </c>
      <c r="F942" s="56"/>
      <c r="G942" s="56"/>
      <c r="H942" s="56"/>
      <c r="I942" s="56"/>
      <c r="J942" s="56"/>
      <c r="K942" s="56"/>
      <c r="L942" s="56"/>
    </row>
    <row r="943" spans="2:12" hidden="1" x14ac:dyDescent="0.15">
      <c r="B943" s="87" t="s">
        <v>459</v>
      </c>
      <c r="C943" s="87" t="s">
        <v>537</v>
      </c>
      <c r="D943" s="77" t="s">
        <v>359</v>
      </c>
      <c r="E943" s="55">
        <f t="shared" si="263"/>
        <v>0</v>
      </c>
      <c r="F943" s="56"/>
      <c r="G943" s="56"/>
      <c r="H943" s="56"/>
      <c r="I943" s="56"/>
      <c r="J943" s="56"/>
      <c r="K943" s="56"/>
      <c r="L943" s="56"/>
    </row>
    <row r="944" spans="2:12" x14ac:dyDescent="0.15">
      <c r="B944" s="5" t="s">
        <v>353</v>
      </c>
      <c r="C944" s="5"/>
      <c r="D944" s="11"/>
      <c r="E944" s="7"/>
      <c r="F944" s="7"/>
      <c r="G944" s="7"/>
      <c r="H944" s="7"/>
      <c r="I944" s="7"/>
      <c r="J944" s="7"/>
      <c r="K944" s="7"/>
      <c r="L944" s="7"/>
    </row>
    <row r="945" spans="2:12" x14ac:dyDescent="0.15">
      <c r="B945" s="12" t="s">
        <v>20</v>
      </c>
      <c r="C945" s="12"/>
      <c r="D945" s="13"/>
      <c r="E945" s="14"/>
      <c r="F945" s="14"/>
      <c r="G945" s="14"/>
      <c r="H945" s="14"/>
      <c r="I945" s="14"/>
      <c r="J945" s="14"/>
      <c r="K945" s="14"/>
      <c r="L945" s="14"/>
    </row>
    <row r="946" spans="2:12" x14ac:dyDescent="0.15">
      <c r="B946" s="80" t="s">
        <v>354</v>
      </c>
      <c r="C946" s="80" t="s">
        <v>367</v>
      </c>
      <c r="D946" s="77" t="s">
        <v>359</v>
      </c>
      <c r="E946" s="54">
        <v>449.8</v>
      </c>
      <c r="F946" s="75"/>
      <c r="G946" s="75"/>
      <c r="H946" s="73"/>
      <c r="I946" s="73"/>
      <c r="J946" s="73"/>
      <c r="K946" s="73"/>
      <c r="L946" s="10"/>
    </row>
    <row r="947" spans="2:12" x14ac:dyDescent="0.15">
      <c r="B947" s="80" t="s">
        <v>355</v>
      </c>
      <c r="C947" s="80"/>
      <c r="D947" s="77" t="s">
        <v>356</v>
      </c>
      <c r="E947" s="47">
        <f>SUM(F947:L947)</f>
        <v>21</v>
      </c>
      <c r="F947" s="47">
        <f>+F960+F961+F962+F963</f>
        <v>2</v>
      </c>
      <c r="G947" s="47">
        <f t="shared" ref="G947:J947" si="267">+G960+G961+G962+G963</f>
        <v>6</v>
      </c>
      <c r="H947" s="47">
        <f t="shared" si="267"/>
        <v>13</v>
      </c>
      <c r="I947" s="47">
        <f t="shared" si="267"/>
        <v>0</v>
      </c>
      <c r="J947" s="47">
        <f t="shared" si="267"/>
        <v>0</v>
      </c>
      <c r="K947" s="16">
        <f t="shared" ref="K947:L947" si="268">+K960+K961+K962+K963</f>
        <v>0</v>
      </c>
      <c r="L947" s="16">
        <f t="shared" si="268"/>
        <v>0</v>
      </c>
    </row>
    <row r="948" spans="2:12" hidden="1" x14ac:dyDescent="0.15">
      <c r="B948" s="80" t="s">
        <v>357</v>
      </c>
      <c r="C948" s="80" t="s">
        <v>358</v>
      </c>
      <c r="D948" s="77" t="s">
        <v>359</v>
      </c>
      <c r="E948" s="55">
        <f t="shared" ref="E948:E1026" si="269">SUM(F948:L948)</f>
        <v>0</v>
      </c>
      <c r="F948" s="55">
        <v>0</v>
      </c>
      <c r="G948" s="55">
        <v>0</v>
      </c>
      <c r="H948" s="8">
        <v>0</v>
      </c>
      <c r="I948" s="8">
        <v>0</v>
      </c>
      <c r="J948" s="8">
        <v>0</v>
      </c>
      <c r="K948" s="8">
        <f t="shared" ref="G948:L951" si="270">+K960*20</f>
        <v>0</v>
      </c>
      <c r="L948" s="8">
        <f t="shared" si="270"/>
        <v>0</v>
      </c>
    </row>
    <row r="949" spans="2:12" ht="14.25" customHeight="1" x14ac:dyDescent="0.15">
      <c r="B949" s="80" t="s">
        <v>357</v>
      </c>
      <c r="C949" s="80" t="s">
        <v>360</v>
      </c>
      <c r="D949" s="77" t="s">
        <v>359</v>
      </c>
      <c r="E949" s="55">
        <f t="shared" si="269"/>
        <v>201</v>
      </c>
      <c r="F949" s="55">
        <v>53</v>
      </c>
      <c r="G949" s="55">
        <v>39</v>
      </c>
      <c r="H949" s="55">
        <v>109</v>
      </c>
      <c r="I949" s="55">
        <v>0</v>
      </c>
      <c r="J949" s="55">
        <v>0</v>
      </c>
      <c r="K949" s="55">
        <f t="shared" si="270"/>
        <v>0</v>
      </c>
      <c r="L949" s="55">
        <f t="shared" si="270"/>
        <v>0</v>
      </c>
    </row>
    <row r="950" spans="2:12" ht="14.25" customHeight="1" x14ac:dyDescent="0.15">
      <c r="B950" s="80" t="s">
        <v>357</v>
      </c>
      <c r="C950" s="80" t="s">
        <v>361</v>
      </c>
      <c r="D950" s="77" t="s">
        <v>359</v>
      </c>
      <c r="E950" s="55">
        <f t="shared" si="269"/>
        <v>17</v>
      </c>
      <c r="F950" s="55">
        <v>0</v>
      </c>
      <c r="G950" s="55">
        <v>2</v>
      </c>
      <c r="H950" s="8">
        <v>15</v>
      </c>
      <c r="I950" s="8">
        <f t="shared" si="270"/>
        <v>0</v>
      </c>
      <c r="J950" s="8">
        <f t="shared" si="270"/>
        <v>0</v>
      </c>
      <c r="K950" s="8">
        <f t="shared" si="270"/>
        <v>0</v>
      </c>
      <c r="L950" s="8">
        <f t="shared" si="270"/>
        <v>0</v>
      </c>
    </row>
    <row r="951" spans="2:12" ht="14.25" customHeight="1" x14ac:dyDescent="0.15">
      <c r="B951" s="80" t="s">
        <v>357</v>
      </c>
      <c r="C951" s="80" t="s">
        <v>362</v>
      </c>
      <c r="D951" s="77" t="s">
        <v>359</v>
      </c>
      <c r="E951" s="55">
        <f t="shared" si="269"/>
        <v>14</v>
      </c>
      <c r="F951" s="55">
        <f t="shared" ref="F951" si="271">+F963*20</f>
        <v>0</v>
      </c>
      <c r="G951" s="55">
        <f t="shared" si="270"/>
        <v>0</v>
      </c>
      <c r="H951" s="8">
        <v>14</v>
      </c>
      <c r="I951" s="8">
        <f t="shared" si="270"/>
        <v>0</v>
      </c>
      <c r="J951" s="8">
        <f t="shared" si="270"/>
        <v>0</v>
      </c>
      <c r="K951" s="8">
        <f t="shared" si="270"/>
        <v>0</v>
      </c>
      <c r="L951" s="8">
        <f t="shared" si="270"/>
        <v>0</v>
      </c>
    </row>
    <row r="952" spans="2:12" hidden="1" x14ac:dyDescent="0.15">
      <c r="B952" s="80" t="s">
        <v>357</v>
      </c>
      <c r="C952" s="80" t="s">
        <v>508</v>
      </c>
      <c r="D952" s="77" t="s">
        <v>359</v>
      </c>
      <c r="E952" s="55">
        <f t="shared" si="269"/>
        <v>0</v>
      </c>
      <c r="F952" s="55"/>
      <c r="G952" s="55"/>
      <c r="H952" s="8"/>
      <c r="I952" s="8"/>
      <c r="J952" s="8"/>
      <c r="K952" s="8"/>
      <c r="L952" s="8"/>
    </row>
    <row r="953" spans="2:12" hidden="1" x14ac:dyDescent="0.15">
      <c r="B953" s="80" t="s">
        <v>363</v>
      </c>
      <c r="C953" s="80" t="s">
        <v>358</v>
      </c>
      <c r="D953" s="77" t="s">
        <v>364</v>
      </c>
      <c r="E953" s="55">
        <f t="shared" si="269"/>
        <v>0</v>
      </c>
      <c r="F953" s="47">
        <v>0</v>
      </c>
      <c r="G953" s="47">
        <v>0</v>
      </c>
      <c r="H953" s="16">
        <v>0</v>
      </c>
      <c r="I953" s="16">
        <v>0</v>
      </c>
      <c r="J953" s="16">
        <f t="shared" ref="G953:L956" si="272">+J960</f>
        <v>0</v>
      </c>
      <c r="K953" s="16">
        <f t="shared" si="272"/>
        <v>0</v>
      </c>
      <c r="L953" s="16">
        <f t="shared" si="272"/>
        <v>0</v>
      </c>
    </row>
    <row r="954" spans="2:12" x14ac:dyDescent="0.15">
      <c r="B954" s="80" t="s">
        <v>363</v>
      </c>
      <c r="C954" s="80" t="s">
        <v>360</v>
      </c>
      <c r="D954" s="77" t="s">
        <v>364</v>
      </c>
      <c r="E954" s="47">
        <f t="shared" si="269"/>
        <v>15</v>
      </c>
      <c r="F954" s="47">
        <v>2</v>
      </c>
      <c r="G954" s="47">
        <v>5</v>
      </c>
      <c r="H954" s="16">
        <v>8</v>
      </c>
      <c r="I954" s="16">
        <v>0</v>
      </c>
      <c r="J954" s="16">
        <v>0</v>
      </c>
      <c r="K954" s="16">
        <f t="shared" si="272"/>
        <v>0</v>
      </c>
      <c r="L954" s="16">
        <f t="shared" si="272"/>
        <v>0</v>
      </c>
    </row>
    <row r="955" spans="2:12" x14ac:dyDescent="0.15">
      <c r="B955" s="80" t="s">
        <v>363</v>
      </c>
      <c r="C955" s="80" t="s">
        <v>361</v>
      </c>
      <c r="D955" s="77" t="s">
        <v>364</v>
      </c>
      <c r="E955" s="47">
        <f t="shared" si="269"/>
        <v>3</v>
      </c>
      <c r="F955" s="47">
        <f t="shared" ref="F955" si="273">+F962</f>
        <v>0</v>
      </c>
      <c r="G955" s="47">
        <v>1</v>
      </c>
      <c r="H955" s="16">
        <v>2</v>
      </c>
      <c r="I955" s="16">
        <f t="shared" si="272"/>
        <v>0</v>
      </c>
      <c r="J955" s="16">
        <f t="shared" si="272"/>
        <v>0</v>
      </c>
      <c r="K955" s="16">
        <f t="shared" si="272"/>
        <v>0</v>
      </c>
      <c r="L955" s="16">
        <f t="shared" si="272"/>
        <v>0</v>
      </c>
    </row>
    <row r="956" spans="2:12" x14ac:dyDescent="0.15">
      <c r="B956" s="80" t="s">
        <v>363</v>
      </c>
      <c r="C956" s="80" t="s">
        <v>362</v>
      </c>
      <c r="D956" s="77" t="s">
        <v>364</v>
      </c>
      <c r="E956" s="47">
        <f t="shared" si="269"/>
        <v>1</v>
      </c>
      <c r="F956" s="47">
        <f t="shared" ref="F956" si="274">+F963</f>
        <v>0</v>
      </c>
      <c r="G956" s="47">
        <f t="shared" si="272"/>
        <v>0</v>
      </c>
      <c r="H956" s="16">
        <v>1</v>
      </c>
      <c r="I956" s="16">
        <f t="shared" si="272"/>
        <v>0</v>
      </c>
      <c r="J956" s="16">
        <f t="shared" si="272"/>
        <v>0</v>
      </c>
      <c r="K956" s="16">
        <f t="shared" si="272"/>
        <v>0</v>
      </c>
      <c r="L956" s="16">
        <f t="shared" si="272"/>
        <v>0</v>
      </c>
    </row>
    <row r="957" spans="2:12" hidden="1" x14ac:dyDescent="0.15">
      <c r="B957" s="80" t="s">
        <v>363</v>
      </c>
      <c r="C957" s="80" t="s">
        <v>508</v>
      </c>
      <c r="D957" s="77" t="s">
        <v>364</v>
      </c>
      <c r="E957" s="47">
        <f t="shared" si="269"/>
        <v>0</v>
      </c>
      <c r="F957" s="47"/>
      <c r="G957" s="47"/>
      <c r="H957" s="16"/>
      <c r="I957" s="16"/>
      <c r="J957" s="16"/>
      <c r="K957" s="16"/>
      <c r="L957" s="16"/>
    </row>
    <row r="958" spans="2:12" hidden="1" x14ac:dyDescent="0.15">
      <c r="B958" s="80" t="s">
        <v>538</v>
      </c>
      <c r="C958" s="80" t="s">
        <v>539</v>
      </c>
      <c r="D958" s="77" t="s">
        <v>364</v>
      </c>
      <c r="E958" s="47">
        <f t="shared" si="269"/>
        <v>0</v>
      </c>
      <c r="F958" s="47"/>
      <c r="G958" s="47"/>
      <c r="H958" s="16"/>
      <c r="I958" s="16"/>
      <c r="J958" s="16"/>
      <c r="K958" s="16"/>
      <c r="L958" s="16"/>
    </row>
    <row r="959" spans="2:12" hidden="1" x14ac:dyDescent="0.15">
      <c r="B959" s="80" t="s">
        <v>540</v>
      </c>
      <c r="C959" s="80" t="s">
        <v>539</v>
      </c>
      <c r="D959" s="77" t="s">
        <v>364</v>
      </c>
      <c r="E959" s="47">
        <f t="shared" si="269"/>
        <v>0</v>
      </c>
      <c r="F959" s="47"/>
      <c r="G959" s="47"/>
      <c r="H959" s="16"/>
      <c r="I959" s="16"/>
      <c r="J959" s="16"/>
      <c r="K959" s="16"/>
      <c r="L959" s="16"/>
    </row>
    <row r="960" spans="2:12" x14ac:dyDescent="0.15">
      <c r="B960" s="80" t="s">
        <v>365</v>
      </c>
      <c r="C960" s="80" t="s">
        <v>358</v>
      </c>
      <c r="D960" s="77" t="s">
        <v>364</v>
      </c>
      <c r="E960" s="47">
        <f t="shared" si="269"/>
        <v>15</v>
      </c>
      <c r="F960" s="46">
        <v>2</v>
      </c>
      <c r="G960" s="57">
        <v>5</v>
      </c>
      <c r="H960" s="9">
        <v>8</v>
      </c>
      <c r="I960" s="9"/>
      <c r="J960" s="9"/>
      <c r="K960" s="9"/>
      <c r="L960" s="9"/>
    </row>
    <row r="961" spans="2:12" x14ac:dyDescent="0.15">
      <c r="B961" s="80" t="s">
        <v>365</v>
      </c>
      <c r="C961" s="80" t="s">
        <v>360</v>
      </c>
      <c r="D961" s="77" t="s">
        <v>364</v>
      </c>
      <c r="E961" s="47">
        <f t="shared" si="269"/>
        <v>6</v>
      </c>
      <c r="F961" s="46"/>
      <c r="G961" s="57">
        <v>1</v>
      </c>
      <c r="H961" s="9">
        <v>5</v>
      </c>
      <c r="I961" s="9"/>
      <c r="J961" s="9"/>
      <c r="K961" s="9"/>
      <c r="L961" s="9"/>
    </row>
    <row r="962" spans="2:12" hidden="1" x14ac:dyDescent="0.15">
      <c r="B962" s="80" t="s">
        <v>365</v>
      </c>
      <c r="C962" s="80" t="s">
        <v>361</v>
      </c>
      <c r="D962" s="77" t="s">
        <v>364</v>
      </c>
      <c r="E962" s="47">
        <f t="shared" si="269"/>
        <v>0</v>
      </c>
      <c r="F962" s="46"/>
      <c r="G962" s="57"/>
      <c r="H962" s="9"/>
      <c r="I962" s="9"/>
      <c r="J962" s="9"/>
      <c r="K962" s="9"/>
      <c r="L962" s="9"/>
    </row>
    <row r="963" spans="2:12" hidden="1" x14ac:dyDescent="0.15">
      <c r="B963" s="80" t="s">
        <v>365</v>
      </c>
      <c r="C963" s="80" t="s">
        <v>362</v>
      </c>
      <c r="D963" s="77" t="s">
        <v>364</v>
      </c>
      <c r="E963" s="47">
        <f t="shared" si="269"/>
        <v>0</v>
      </c>
      <c r="F963" s="46"/>
      <c r="G963" s="57"/>
      <c r="H963" s="9"/>
      <c r="I963" s="9"/>
      <c r="J963" s="9"/>
      <c r="K963" s="9"/>
      <c r="L963" s="9"/>
    </row>
    <row r="964" spans="2:12" hidden="1" x14ac:dyDescent="0.15">
      <c r="B964" s="87" t="s">
        <v>368</v>
      </c>
      <c r="C964" s="87" t="s">
        <v>186</v>
      </c>
      <c r="D964" s="68" t="s">
        <v>30</v>
      </c>
      <c r="E964" s="47">
        <f t="shared" si="269"/>
        <v>0</v>
      </c>
      <c r="F964" s="46"/>
      <c r="G964" s="57"/>
      <c r="H964" s="9"/>
      <c r="I964" s="9"/>
      <c r="J964" s="9"/>
      <c r="K964" s="9"/>
      <c r="L964" s="9"/>
    </row>
    <row r="965" spans="2:12" hidden="1" x14ac:dyDescent="0.15">
      <c r="B965" s="87" t="s">
        <v>368</v>
      </c>
      <c r="C965" s="87" t="s">
        <v>188</v>
      </c>
      <c r="D965" s="68" t="s">
        <v>30</v>
      </c>
      <c r="E965" s="47">
        <f t="shared" si="269"/>
        <v>0</v>
      </c>
      <c r="F965" s="46"/>
      <c r="G965" s="57"/>
      <c r="H965" s="9"/>
      <c r="I965" s="9"/>
      <c r="J965" s="9"/>
      <c r="K965" s="9"/>
      <c r="L965" s="9"/>
    </row>
    <row r="966" spans="2:12" hidden="1" x14ac:dyDescent="0.15">
      <c r="B966" s="87" t="s">
        <v>368</v>
      </c>
      <c r="C966" s="87" t="s">
        <v>189</v>
      </c>
      <c r="D966" s="68" t="s">
        <v>30</v>
      </c>
      <c r="E966" s="47">
        <f t="shared" si="269"/>
        <v>0</v>
      </c>
      <c r="F966" s="46"/>
      <c r="G966" s="57"/>
      <c r="H966" s="9"/>
      <c r="I966" s="9"/>
      <c r="J966" s="9"/>
      <c r="K966" s="9"/>
      <c r="L966" s="9"/>
    </row>
    <row r="967" spans="2:12" hidden="1" x14ac:dyDescent="0.15">
      <c r="B967" s="87" t="s">
        <v>368</v>
      </c>
      <c r="C967" s="87" t="s">
        <v>190</v>
      </c>
      <c r="D967" s="68" t="s">
        <v>30</v>
      </c>
      <c r="E967" s="47">
        <f t="shared" si="269"/>
        <v>0</v>
      </c>
      <c r="F967" s="46"/>
      <c r="G967" s="57"/>
      <c r="H967" s="9"/>
      <c r="I967" s="9"/>
      <c r="J967" s="9"/>
      <c r="K967" s="9"/>
      <c r="L967" s="9"/>
    </row>
    <row r="968" spans="2:12" hidden="1" x14ac:dyDescent="0.15">
      <c r="B968" s="87" t="s">
        <v>368</v>
      </c>
      <c r="C968" s="87" t="s">
        <v>191</v>
      </c>
      <c r="D968" s="68" t="s">
        <v>30</v>
      </c>
      <c r="E968" s="47">
        <f t="shared" si="269"/>
        <v>0</v>
      </c>
      <c r="F968" s="46"/>
      <c r="G968" s="57"/>
      <c r="H968" s="9"/>
      <c r="I968" s="9"/>
      <c r="J968" s="9"/>
      <c r="K968" s="9"/>
      <c r="L968" s="9"/>
    </row>
    <row r="969" spans="2:12" hidden="1" x14ac:dyDescent="0.15">
      <c r="B969" s="87" t="s">
        <v>368</v>
      </c>
      <c r="C969" s="87" t="s">
        <v>192</v>
      </c>
      <c r="D969" s="68" t="s">
        <v>30</v>
      </c>
      <c r="E969" s="47">
        <f t="shared" si="269"/>
        <v>0</v>
      </c>
      <c r="F969" s="46"/>
      <c r="G969" s="57"/>
      <c r="H969" s="9"/>
      <c r="I969" s="9"/>
      <c r="J969" s="9"/>
      <c r="K969" s="9"/>
      <c r="L969" s="9"/>
    </row>
    <row r="970" spans="2:12" hidden="1" x14ac:dyDescent="0.15">
      <c r="B970" s="87" t="s">
        <v>368</v>
      </c>
      <c r="C970" s="87" t="s">
        <v>193</v>
      </c>
      <c r="D970" s="68" t="s">
        <v>30</v>
      </c>
      <c r="E970" s="47">
        <f t="shared" si="269"/>
        <v>0</v>
      </c>
      <c r="F970" s="46"/>
      <c r="G970" s="57"/>
      <c r="H970" s="9"/>
      <c r="I970" s="9"/>
      <c r="J970" s="9"/>
      <c r="K970" s="9"/>
      <c r="L970" s="9"/>
    </row>
    <row r="971" spans="2:12" hidden="1" x14ac:dyDescent="0.15">
      <c r="B971" s="87" t="s">
        <v>368</v>
      </c>
      <c r="C971" s="87" t="s">
        <v>194</v>
      </c>
      <c r="D971" s="68" t="s">
        <v>30</v>
      </c>
      <c r="E971" s="47">
        <f t="shared" si="269"/>
        <v>0</v>
      </c>
      <c r="F971" s="46"/>
      <c r="G971" s="57"/>
      <c r="H971" s="9"/>
      <c r="I971" s="9"/>
      <c r="J971" s="9"/>
      <c r="K971" s="9"/>
      <c r="L971" s="9"/>
    </row>
    <row r="972" spans="2:12" hidden="1" x14ac:dyDescent="0.15">
      <c r="B972" s="87" t="s">
        <v>368</v>
      </c>
      <c r="C972" s="87" t="s">
        <v>195</v>
      </c>
      <c r="D972" s="68" t="s">
        <v>30</v>
      </c>
      <c r="E972" s="47">
        <f t="shared" si="269"/>
        <v>0</v>
      </c>
      <c r="F972" s="46"/>
      <c r="G972" s="57"/>
      <c r="H972" s="9"/>
      <c r="I972" s="9"/>
      <c r="J972" s="9"/>
      <c r="K972" s="9"/>
      <c r="L972" s="9"/>
    </row>
    <row r="973" spans="2:12" hidden="1" x14ac:dyDescent="0.15">
      <c r="B973" s="87" t="s">
        <v>368</v>
      </c>
      <c r="C973" s="87" t="s">
        <v>196</v>
      </c>
      <c r="D973" s="68" t="s">
        <v>30</v>
      </c>
      <c r="E973" s="47">
        <f t="shared" si="269"/>
        <v>0</v>
      </c>
      <c r="F973" s="46"/>
      <c r="G973" s="57"/>
      <c r="H973" s="9"/>
      <c r="I973" s="9"/>
      <c r="J973" s="9"/>
      <c r="K973" s="9"/>
      <c r="L973" s="9"/>
    </row>
    <row r="974" spans="2:12" hidden="1" x14ac:dyDescent="0.15">
      <c r="B974" s="87" t="s">
        <v>369</v>
      </c>
      <c r="C974" s="87" t="s">
        <v>461</v>
      </c>
      <c r="D974" s="68" t="s">
        <v>30</v>
      </c>
      <c r="E974" s="47">
        <f>SUM(F974:L974)</f>
        <v>0</v>
      </c>
      <c r="F974" s="46"/>
      <c r="G974" s="57"/>
      <c r="H974" s="9"/>
      <c r="I974" s="9"/>
      <c r="J974" s="9"/>
      <c r="K974" s="9"/>
      <c r="L974" s="9"/>
    </row>
    <row r="975" spans="2:12" hidden="1" x14ac:dyDescent="0.15">
      <c r="B975" s="87" t="s">
        <v>369</v>
      </c>
      <c r="C975" s="87" t="s">
        <v>186</v>
      </c>
      <c r="D975" s="68" t="s">
        <v>30</v>
      </c>
      <c r="E975" s="47">
        <f t="shared" si="269"/>
        <v>0</v>
      </c>
      <c r="F975" s="46"/>
      <c r="G975" s="57"/>
      <c r="H975" s="9"/>
      <c r="I975" s="9"/>
      <c r="J975" s="9"/>
      <c r="K975" s="9"/>
      <c r="L975" s="9"/>
    </row>
    <row r="976" spans="2:12" hidden="1" x14ac:dyDescent="0.15">
      <c r="B976" s="87" t="s">
        <v>369</v>
      </c>
      <c r="C976" s="87" t="s">
        <v>188</v>
      </c>
      <c r="D976" s="68" t="s">
        <v>30</v>
      </c>
      <c r="E976" s="47">
        <f t="shared" si="269"/>
        <v>0</v>
      </c>
      <c r="F976" s="46"/>
      <c r="G976" s="57"/>
      <c r="H976" s="9"/>
      <c r="I976" s="9"/>
      <c r="J976" s="9"/>
      <c r="K976" s="9"/>
      <c r="L976" s="9"/>
    </row>
    <row r="977" spans="2:12" hidden="1" x14ac:dyDescent="0.15">
      <c r="B977" s="87" t="s">
        <v>256</v>
      </c>
      <c r="C977" s="87" t="s">
        <v>189</v>
      </c>
      <c r="D977" s="68" t="s">
        <v>30</v>
      </c>
      <c r="E977" s="47">
        <f t="shared" si="269"/>
        <v>0</v>
      </c>
      <c r="F977" s="46"/>
      <c r="G977" s="57"/>
      <c r="H977" s="9"/>
      <c r="I977" s="9"/>
      <c r="J977" s="9"/>
      <c r="K977" s="9"/>
      <c r="L977" s="9"/>
    </row>
    <row r="978" spans="2:12" hidden="1" x14ac:dyDescent="0.15">
      <c r="B978" s="87" t="s">
        <v>369</v>
      </c>
      <c r="C978" s="87" t="s">
        <v>190</v>
      </c>
      <c r="D978" s="68" t="s">
        <v>30</v>
      </c>
      <c r="E978" s="16">
        <f t="shared" si="269"/>
        <v>0</v>
      </c>
      <c r="F978" s="17"/>
      <c r="G978" s="9"/>
      <c r="H978" s="9"/>
      <c r="I978" s="9"/>
      <c r="J978" s="9"/>
      <c r="K978" s="9"/>
      <c r="L978" s="9"/>
    </row>
    <row r="979" spans="2:12" hidden="1" x14ac:dyDescent="0.15">
      <c r="B979" s="87" t="s">
        <v>256</v>
      </c>
      <c r="C979" s="87" t="s">
        <v>191</v>
      </c>
      <c r="D979" s="68" t="s">
        <v>30</v>
      </c>
      <c r="E979" s="16">
        <f t="shared" si="269"/>
        <v>0</v>
      </c>
      <c r="F979" s="17"/>
      <c r="G979" s="9"/>
      <c r="H979" s="9"/>
      <c r="I979" s="9"/>
      <c r="J979" s="9"/>
      <c r="K979" s="9"/>
      <c r="L979" s="9"/>
    </row>
    <row r="980" spans="2:12" hidden="1" x14ac:dyDescent="0.15">
      <c r="B980" s="87" t="s">
        <v>369</v>
      </c>
      <c r="C980" s="87" t="s">
        <v>192</v>
      </c>
      <c r="D980" s="68" t="s">
        <v>30</v>
      </c>
      <c r="E980" s="16">
        <f t="shared" si="269"/>
        <v>0</v>
      </c>
      <c r="F980" s="17"/>
      <c r="G980" s="9"/>
      <c r="H980" s="9"/>
      <c r="I980" s="9"/>
      <c r="J980" s="9"/>
      <c r="K980" s="9"/>
      <c r="L980" s="9"/>
    </row>
    <row r="981" spans="2:12" hidden="1" x14ac:dyDescent="0.15">
      <c r="B981" s="87" t="s">
        <v>369</v>
      </c>
      <c r="C981" s="87" t="s">
        <v>193</v>
      </c>
      <c r="D981" s="68" t="s">
        <v>30</v>
      </c>
      <c r="E981" s="16">
        <f t="shared" si="269"/>
        <v>0</v>
      </c>
      <c r="F981" s="17"/>
      <c r="G981" s="9"/>
      <c r="H981" s="9"/>
      <c r="I981" s="9"/>
      <c r="J981" s="9"/>
      <c r="K981" s="9"/>
      <c r="L981" s="9"/>
    </row>
    <row r="982" spans="2:12" hidden="1" x14ac:dyDescent="0.15">
      <c r="B982" s="87" t="s">
        <v>369</v>
      </c>
      <c r="C982" s="87" t="s">
        <v>194</v>
      </c>
      <c r="D982" s="68" t="s">
        <v>30</v>
      </c>
      <c r="E982" s="16">
        <f t="shared" si="269"/>
        <v>0</v>
      </c>
      <c r="F982" s="17"/>
      <c r="G982" s="9"/>
      <c r="H982" s="9"/>
      <c r="I982" s="9"/>
      <c r="J982" s="9"/>
      <c r="K982" s="9"/>
      <c r="L982" s="9"/>
    </row>
    <row r="983" spans="2:12" x14ac:dyDescent="0.15">
      <c r="B983" s="87" t="s">
        <v>738</v>
      </c>
      <c r="C983" s="87" t="s">
        <v>195</v>
      </c>
      <c r="D983" s="68" t="s">
        <v>30</v>
      </c>
      <c r="E983" s="16">
        <f t="shared" si="269"/>
        <v>1</v>
      </c>
      <c r="F983" s="17">
        <v>1</v>
      </c>
      <c r="G983" s="9"/>
      <c r="H983" s="9"/>
      <c r="I983" s="9"/>
      <c r="J983" s="9"/>
      <c r="K983" s="9"/>
      <c r="L983" s="9"/>
    </row>
    <row r="984" spans="2:12" hidden="1" x14ac:dyDescent="0.15">
      <c r="B984" s="87" t="s">
        <v>369</v>
      </c>
      <c r="C984" s="87" t="s">
        <v>196</v>
      </c>
      <c r="D984" s="68" t="s">
        <v>30</v>
      </c>
      <c r="E984" s="16">
        <f t="shared" si="269"/>
        <v>0</v>
      </c>
      <c r="F984" s="17"/>
      <c r="G984" s="9"/>
      <c r="H984" s="9"/>
      <c r="I984" s="9"/>
      <c r="J984" s="9"/>
      <c r="K984" s="9"/>
      <c r="L984" s="9"/>
    </row>
    <row r="985" spans="2:12" hidden="1" x14ac:dyDescent="0.15">
      <c r="B985" s="87" t="s">
        <v>370</v>
      </c>
      <c r="C985" s="87" t="s">
        <v>186</v>
      </c>
      <c r="D985" s="68" t="s">
        <v>30</v>
      </c>
      <c r="E985" s="16">
        <f t="shared" si="269"/>
        <v>0</v>
      </c>
      <c r="F985" s="17"/>
      <c r="G985" s="9"/>
      <c r="H985" s="9"/>
      <c r="I985" s="9"/>
      <c r="J985" s="9"/>
      <c r="K985" s="9"/>
      <c r="L985" s="9"/>
    </row>
    <row r="986" spans="2:12" hidden="1" x14ac:dyDescent="0.15">
      <c r="B986" s="87" t="s">
        <v>370</v>
      </c>
      <c r="C986" s="87" t="s">
        <v>188</v>
      </c>
      <c r="D986" s="68" t="s">
        <v>30</v>
      </c>
      <c r="E986" s="16">
        <f t="shared" si="269"/>
        <v>0</v>
      </c>
      <c r="F986" s="17"/>
      <c r="G986" s="9"/>
      <c r="H986" s="9"/>
      <c r="I986" s="9"/>
      <c r="J986" s="9"/>
      <c r="K986" s="9"/>
      <c r="L986" s="9"/>
    </row>
    <row r="987" spans="2:12" hidden="1" x14ac:dyDescent="0.15">
      <c r="B987" s="87" t="s">
        <v>370</v>
      </c>
      <c r="C987" s="87" t="s">
        <v>189</v>
      </c>
      <c r="D987" s="68" t="s">
        <v>30</v>
      </c>
      <c r="E987" s="16">
        <f t="shared" si="269"/>
        <v>0</v>
      </c>
      <c r="F987" s="17"/>
      <c r="G987" s="9"/>
      <c r="H987" s="9"/>
      <c r="I987" s="9"/>
      <c r="J987" s="9"/>
      <c r="K987" s="9"/>
      <c r="L987" s="9"/>
    </row>
    <row r="988" spans="2:12" hidden="1" x14ac:dyDescent="0.15">
      <c r="B988" s="87" t="s">
        <v>370</v>
      </c>
      <c r="C988" s="87" t="s">
        <v>190</v>
      </c>
      <c r="D988" s="68" t="s">
        <v>30</v>
      </c>
      <c r="E988" s="16">
        <f t="shared" si="269"/>
        <v>0</v>
      </c>
      <c r="F988" s="17"/>
      <c r="G988" s="9"/>
      <c r="H988" s="9"/>
      <c r="I988" s="9"/>
      <c r="J988" s="9"/>
      <c r="K988" s="9"/>
      <c r="L988" s="9"/>
    </row>
    <row r="989" spans="2:12" hidden="1" x14ac:dyDescent="0.15">
      <c r="B989" s="87" t="s">
        <v>370</v>
      </c>
      <c r="C989" s="87" t="s">
        <v>191</v>
      </c>
      <c r="D989" s="68" t="s">
        <v>30</v>
      </c>
      <c r="E989" s="16">
        <f t="shared" si="269"/>
        <v>0</v>
      </c>
      <c r="F989" s="17"/>
      <c r="G989" s="9"/>
      <c r="H989" s="9"/>
      <c r="I989" s="9"/>
      <c r="J989" s="9"/>
      <c r="K989" s="9"/>
      <c r="L989" s="9"/>
    </row>
    <row r="990" spans="2:12" hidden="1" x14ac:dyDescent="0.15">
      <c r="B990" s="87" t="s">
        <v>370</v>
      </c>
      <c r="C990" s="87" t="s">
        <v>192</v>
      </c>
      <c r="D990" s="68" t="s">
        <v>30</v>
      </c>
      <c r="E990" s="16">
        <f t="shared" si="269"/>
        <v>0</v>
      </c>
      <c r="F990" s="17"/>
      <c r="G990" s="9"/>
      <c r="H990" s="9"/>
      <c r="I990" s="9"/>
      <c r="J990" s="9"/>
      <c r="K990" s="9"/>
      <c r="L990" s="9"/>
    </row>
    <row r="991" spans="2:12" hidden="1" x14ac:dyDescent="0.15">
      <c r="B991" s="87" t="s">
        <v>370</v>
      </c>
      <c r="C991" s="87" t="s">
        <v>193</v>
      </c>
      <c r="D991" s="68" t="s">
        <v>30</v>
      </c>
      <c r="E991" s="16">
        <f t="shared" si="269"/>
        <v>0</v>
      </c>
      <c r="F991" s="17"/>
      <c r="G991" s="9"/>
      <c r="H991" s="9"/>
      <c r="I991" s="9"/>
      <c r="J991" s="9"/>
      <c r="K991" s="9"/>
      <c r="L991" s="9"/>
    </row>
    <row r="992" spans="2:12" hidden="1" x14ac:dyDescent="0.15">
      <c r="B992" s="87" t="s">
        <v>370</v>
      </c>
      <c r="C992" s="87" t="s">
        <v>194</v>
      </c>
      <c r="D992" s="68" t="s">
        <v>30</v>
      </c>
      <c r="E992" s="16">
        <f t="shared" si="269"/>
        <v>0</v>
      </c>
      <c r="F992" s="17"/>
      <c r="G992" s="9"/>
      <c r="H992" s="9"/>
      <c r="I992" s="9"/>
      <c r="J992" s="9"/>
      <c r="K992" s="9"/>
      <c r="L992" s="9"/>
    </row>
    <row r="993" spans="2:12" x14ac:dyDescent="0.15">
      <c r="B993" s="87" t="s">
        <v>370</v>
      </c>
      <c r="C993" s="87" t="s">
        <v>195</v>
      </c>
      <c r="D993" s="68" t="s">
        <v>30</v>
      </c>
      <c r="E993" s="16">
        <f t="shared" si="269"/>
        <v>1</v>
      </c>
      <c r="F993" s="17">
        <v>1</v>
      </c>
      <c r="G993" s="9"/>
      <c r="H993" s="9"/>
      <c r="I993" s="9"/>
      <c r="J993" s="9"/>
      <c r="K993" s="9"/>
      <c r="L993" s="9"/>
    </row>
    <row r="994" spans="2:12" hidden="1" x14ac:dyDescent="0.15">
      <c r="B994" s="87" t="s">
        <v>370</v>
      </c>
      <c r="C994" s="87" t="s">
        <v>196</v>
      </c>
      <c r="D994" s="68" t="s">
        <v>30</v>
      </c>
      <c r="E994" s="16">
        <f t="shared" si="269"/>
        <v>0</v>
      </c>
      <c r="F994" s="17"/>
      <c r="G994" s="9"/>
      <c r="H994" s="9"/>
      <c r="I994" s="9"/>
      <c r="J994" s="9"/>
      <c r="K994" s="9"/>
      <c r="L994" s="9"/>
    </row>
    <row r="995" spans="2:12" hidden="1" x14ac:dyDescent="0.15">
      <c r="B995" s="107" t="s">
        <v>329</v>
      </c>
      <c r="C995" s="118" t="s">
        <v>299</v>
      </c>
      <c r="D995" s="119" t="s">
        <v>253</v>
      </c>
      <c r="E995" s="16">
        <f t="shared" si="269"/>
        <v>0</v>
      </c>
      <c r="F995" s="17"/>
      <c r="G995" s="9"/>
      <c r="H995" s="9"/>
      <c r="I995" s="9"/>
      <c r="J995" s="9"/>
      <c r="K995" s="9"/>
      <c r="L995" s="9"/>
    </row>
    <row r="996" spans="2:12" hidden="1" x14ac:dyDescent="0.15">
      <c r="B996" s="107" t="s">
        <v>329</v>
      </c>
      <c r="C996" s="113" t="s">
        <v>324</v>
      </c>
      <c r="D996" s="114" t="s">
        <v>253</v>
      </c>
      <c r="E996" s="16">
        <f t="shared" si="269"/>
        <v>0</v>
      </c>
      <c r="F996" s="17"/>
      <c r="G996" s="9"/>
      <c r="H996" s="9"/>
      <c r="I996" s="9"/>
      <c r="J996" s="9"/>
      <c r="K996" s="9"/>
      <c r="L996" s="9"/>
    </row>
    <row r="997" spans="2:12" hidden="1" x14ac:dyDescent="0.15">
      <c r="B997" s="106" t="s">
        <v>523</v>
      </c>
      <c r="C997" s="113" t="s">
        <v>666</v>
      </c>
      <c r="D997" s="114" t="s">
        <v>253</v>
      </c>
      <c r="E997" s="16">
        <f t="shared" si="269"/>
        <v>0</v>
      </c>
      <c r="F997" s="17"/>
      <c r="G997" s="9"/>
      <c r="H997" s="9"/>
      <c r="I997" s="9"/>
      <c r="J997" s="9"/>
      <c r="K997" s="9"/>
      <c r="L997" s="9"/>
    </row>
    <row r="998" spans="2:12" hidden="1" x14ac:dyDescent="0.15">
      <c r="B998" s="100" t="s">
        <v>572</v>
      </c>
      <c r="C998" s="100" t="s">
        <v>242</v>
      </c>
      <c r="D998" s="68" t="s">
        <v>30</v>
      </c>
      <c r="E998" s="16">
        <f t="shared" si="269"/>
        <v>0</v>
      </c>
      <c r="F998" s="17"/>
      <c r="G998" s="9"/>
      <c r="H998" s="9"/>
      <c r="I998" s="9"/>
      <c r="J998" s="9"/>
      <c r="K998" s="9"/>
      <c r="L998" s="9"/>
    </row>
    <row r="999" spans="2:12" hidden="1" x14ac:dyDescent="0.15">
      <c r="B999" s="87" t="s">
        <v>572</v>
      </c>
      <c r="C999" s="87" t="s">
        <v>243</v>
      </c>
      <c r="D999" s="68" t="s">
        <v>30</v>
      </c>
      <c r="E999" s="16">
        <f t="shared" si="269"/>
        <v>0</v>
      </c>
      <c r="F999" s="17"/>
      <c r="G999" s="9"/>
      <c r="H999" s="9"/>
      <c r="I999" s="9"/>
      <c r="J999" s="9"/>
      <c r="K999" s="9"/>
      <c r="L999" s="9"/>
    </row>
    <row r="1000" spans="2:12" x14ac:dyDescent="0.15">
      <c r="B1000" s="129" t="s">
        <v>572</v>
      </c>
      <c r="C1000" s="129" t="s">
        <v>244</v>
      </c>
      <c r="D1000" s="68" t="s">
        <v>30</v>
      </c>
      <c r="E1000" s="16">
        <f t="shared" si="269"/>
        <v>2</v>
      </c>
      <c r="F1000" s="17">
        <v>2</v>
      </c>
      <c r="G1000" s="9"/>
      <c r="H1000" s="9"/>
      <c r="I1000" s="9"/>
      <c r="J1000" s="9"/>
      <c r="K1000" s="9"/>
      <c r="L1000" s="9"/>
    </row>
    <row r="1001" spans="2:12" hidden="1" x14ac:dyDescent="0.15">
      <c r="B1001" s="100" t="s">
        <v>555</v>
      </c>
      <c r="C1001" s="100" t="s">
        <v>270</v>
      </c>
      <c r="D1001" s="68" t="s">
        <v>30</v>
      </c>
      <c r="E1001" s="16">
        <f t="shared" si="269"/>
        <v>0</v>
      </c>
      <c r="F1001" s="17"/>
      <c r="G1001" s="9"/>
      <c r="H1001" s="9"/>
      <c r="I1001" s="9"/>
      <c r="J1001" s="9"/>
      <c r="K1001" s="9"/>
      <c r="L1001" s="9"/>
    </row>
    <row r="1002" spans="2:12" hidden="1" x14ac:dyDescent="0.15">
      <c r="B1002" s="87" t="s">
        <v>555</v>
      </c>
      <c r="C1002" s="87" t="s">
        <v>271</v>
      </c>
      <c r="D1002" s="88" t="s">
        <v>253</v>
      </c>
      <c r="E1002" s="16">
        <f t="shared" si="269"/>
        <v>0</v>
      </c>
      <c r="F1002" s="50"/>
      <c r="G1002" s="50"/>
      <c r="H1002" s="50"/>
      <c r="I1002" s="1"/>
      <c r="J1002" s="1"/>
      <c r="K1002" s="1"/>
      <c r="L1002" s="1"/>
    </row>
    <row r="1003" spans="2:12" x14ac:dyDescent="0.15">
      <c r="B1003" s="129" t="s">
        <v>555</v>
      </c>
      <c r="C1003" s="129" t="s">
        <v>272</v>
      </c>
      <c r="D1003" s="127" t="s">
        <v>253</v>
      </c>
      <c r="E1003" s="16">
        <f t="shared" si="269"/>
        <v>2</v>
      </c>
      <c r="F1003" s="50">
        <v>2</v>
      </c>
      <c r="G1003" s="50"/>
      <c r="H1003" s="50"/>
      <c r="I1003" s="1"/>
      <c r="J1003" s="1"/>
      <c r="K1003" s="1"/>
      <c r="L1003" s="1"/>
    </row>
    <row r="1004" spans="2:12" hidden="1" x14ac:dyDescent="0.15">
      <c r="B1004" s="87" t="s">
        <v>261</v>
      </c>
      <c r="C1004" s="87"/>
      <c r="D1004" s="68" t="s">
        <v>262</v>
      </c>
      <c r="E1004" s="16">
        <f>SUM(F1004:L1004)</f>
        <v>0</v>
      </c>
      <c r="F1004" s="52"/>
      <c r="G1004" s="1"/>
      <c r="H1004" s="1"/>
      <c r="I1004" s="1"/>
      <c r="J1004" s="1"/>
      <c r="K1004" s="1"/>
      <c r="L1004" s="1"/>
    </row>
    <row r="1005" spans="2:12" x14ac:dyDescent="0.15">
      <c r="B1005" s="12" t="s">
        <v>153</v>
      </c>
      <c r="C1005" s="12"/>
      <c r="D1005" s="13"/>
      <c r="E1005" s="14"/>
      <c r="F1005" s="14"/>
      <c r="G1005" s="14"/>
      <c r="H1005" s="14"/>
      <c r="I1005" s="14"/>
      <c r="J1005" s="14"/>
      <c r="K1005" s="14"/>
      <c r="L1005" s="14"/>
    </row>
    <row r="1006" spans="2:12" x14ac:dyDescent="0.15">
      <c r="B1006" s="87" t="s">
        <v>371</v>
      </c>
      <c r="C1006" s="79" t="s">
        <v>367</v>
      </c>
      <c r="D1006" s="88" t="s">
        <v>8</v>
      </c>
      <c r="E1006" s="55">
        <f>+E946</f>
        <v>449.8</v>
      </c>
      <c r="F1006" s="75"/>
      <c r="G1006" s="75"/>
      <c r="H1006" s="73"/>
      <c r="I1006" s="73"/>
      <c r="J1006" s="73"/>
      <c r="K1006" s="73"/>
      <c r="L1006" s="10"/>
    </row>
    <row r="1007" spans="2:12" ht="10.5" hidden="1" customHeight="1" x14ac:dyDescent="0.15">
      <c r="B1007" s="87" t="s">
        <v>289</v>
      </c>
      <c r="C1007" s="87" t="s">
        <v>186</v>
      </c>
      <c r="D1007" s="88" t="s">
        <v>280</v>
      </c>
      <c r="E1007" s="47">
        <f t="shared" si="269"/>
        <v>0</v>
      </c>
      <c r="F1007" s="47">
        <f t="shared" ref="F1007:L1016" si="275">+F964</f>
        <v>0</v>
      </c>
      <c r="G1007" s="47">
        <f t="shared" si="275"/>
        <v>0</v>
      </c>
      <c r="H1007" s="16">
        <f t="shared" si="275"/>
        <v>0</v>
      </c>
      <c r="I1007" s="16">
        <f t="shared" si="275"/>
        <v>0</v>
      </c>
      <c r="J1007" s="16">
        <f t="shared" si="275"/>
        <v>0</v>
      </c>
      <c r="K1007" s="16">
        <f t="shared" si="275"/>
        <v>0</v>
      </c>
      <c r="L1007" s="16">
        <f t="shared" si="275"/>
        <v>0</v>
      </c>
    </row>
    <row r="1008" spans="2:12" hidden="1" x14ac:dyDescent="0.15">
      <c r="B1008" s="87" t="s">
        <v>289</v>
      </c>
      <c r="C1008" s="87" t="s">
        <v>188</v>
      </c>
      <c r="D1008" s="88" t="s">
        <v>280</v>
      </c>
      <c r="E1008" s="47">
        <f t="shared" si="269"/>
        <v>0</v>
      </c>
      <c r="F1008" s="47">
        <f t="shared" si="275"/>
        <v>0</v>
      </c>
      <c r="G1008" s="47">
        <f t="shared" si="275"/>
        <v>0</v>
      </c>
      <c r="H1008" s="16">
        <f t="shared" si="275"/>
        <v>0</v>
      </c>
      <c r="I1008" s="16">
        <f t="shared" si="275"/>
        <v>0</v>
      </c>
      <c r="J1008" s="16">
        <f t="shared" si="275"/>
        <v>0</v>
      </c>
      <c r="K1008" s="16">
        <f t="shared" si="275"/>
        <v>0</v>
      </c>
      <c r="L1008" s="16">
        <f t="shared" si="275"/>
        <v>0</v>
      </c>
    </row>
    <row r="1009" spans="2:12" hidden="1" x14ac:dyDescent="0.15">
      <c r="B1009" s="87" t="s">
        <v>289</v>
      </c>
      <c r="C1009" s="87" t="s">
        <v>189</v>
      </c>
      <c r="D1009" s="88" t="s">
        <v>280</v>
      </c>
      <c r="E1009" s="47">
        <f t="shared" si="269"/>
        <v>0</v>
      </c>
      <c r="F1009" s="47">
        <f t="shared" si="275"/>
        <v>0</v>
      </c>
      <c r="G1009" s="47">
        <f t="shared" si="275"/>
        <v>0</v>
      </c>
      <c r="H1009" s="16">
        <f t="shared" si="275"/>
        <v>0</v>
      </c>
      <c r="I1009" s="16">
        <f t="shared" si="275"/>
        <v>0</v>
      </c>
      <c r="J1009" s="16">
        <f t="shared" si="275"/>
        <v>0</v>
      </c>
      <c r="K1009" s="16">
        <f t="shared" si="275"/>
        <v>0</v>
      </c>
      <c r="L1009" s="16">
        <f t="shared" si="275"/>
        <v>0</v>
      </c>
    </row>
    <row r="1010" spans="2:12" hidden="1" x14ac:dyDescent="0.15">
      <c r="B1010" s="87" t="s">
        <v>289</v>
      </c>
      <c r="C1010" s="87" t="s">
        <v>190</v>
      </c>
      <c r="D1010" s="88" t="s">
        <v>280</v>
      </c>
      <c r="E1010" s="47">
        <f t="shared" si="269"/>
        <v>0</v>
      </c>
      <c r="F1010" s="47">
        <f t="shared" si="275"/>
        <v>0</v>
      </c>
      <c r="G1010" s="47">
        <f t="shared" si="275"/>
        <v>0</v>
      </c>
      <c r="H1010" s="16">
        <f t="shared" si="275"/>
        <v>0</v>
      </c>
      <c r="I1010" s="16">
        <f t="shared" si="275"/>
        <v>0</v>
      </c>
      <c r="J1010" s="16">
        <f t="shared" si="275"/>
        <v>0</v>
      </c>
      <c r="K1010" s="16">
        <f t="shared" si="275"/>
        <v>0</v>
      </c>
      <c r="L1010" s="16">
        <f t="shared" si="275"/>
        <v>0</v>
      </c>
    </row>
    <row r="1011" spans="2:12" hidden="1" x14ac:dyDescent="0.15">
      <c r="B1011" s="87" t="s">
        <v>289</v>
      </c>
      <c r="C1011" s="87" t="s">
        <v>191</v>
      </c>
      <c r="D1011" s="88" t="s">
        <v>280</v>
      </c>
      <c r="E1011" s="47">
        <f t="shared" si="269"/>
        <v>0</v>
      </c>
      <c r="F1011" s="47">
        <f t="shared" si="275"/>
        <v>0</v>
      </c>
      <c r="G1011" s="47">
        <f t="shared" si="275"/>
        <v>0</v>
      </c>
      <c r="H1011" s="16">
        <f t="shared" si="275"/>
        <v>0</v>
      </c>
      <c r="I1011" s="16">
        <f t="shared" si="275"/>
        <v>0</v>
      </c>
      <c r="J1011" s="16">
        <f t="shared" si="275"/>
        <v>0</v>
      </c>
      <c r="K1011" s="16">
        <f t="shared" si="275"/>
        <v>0</v>
      </c>
      <c r="L1011" s="16">
        <f t="shared" si="275"/>
        <v>0</v>
      </c>
    </row>
    <row r="1012" spans="2:12" hidden="1" x14ac:dyDescent="0.15">
      <c r="B1012" s="87" t="s">
        <v>289</v>
      </c>
      <c r="C1012" s="87" t="s">
        <v>192</v>
      </c>
      <c r="D1012" s="88" t="s">
        <v>280</v>
      </c>
      <c r="E1012" s="47">
        <f t="shared" si="269"/>
        <v>0</v>
      </c>
      <c r="F1012" s="47">
        <f t="shared" si="275"/>
        <v>0</v>
      </c>
      <c r="G1012" s="47">
        <f t="shared" si="275"/>
        <v>0</v>
      </c>
      <c r="H1012" s="16">
        <f t="shared" si="275"/>
        <v>0</v>
      </c>
      <c r="I1012" s="16">
        <f t="shared" si="275"/>
        <v>0</v>
      </c>
      <c r="J1012" s="16">
        <f t="shared" si="275"/>
        <v>0</v>
      </c>
      <c r="K1012" s="16">
        <f t="shared" si="275"/>
        <v>0</v>
      </c>
      <c r="L1012" s="16">
        <f t="shared" si="275"/>
        <v>0</v>
      </c>
    </row>
    <row r="1013" spans="2:12" hidden="1" x14ac:dyDescent="0.15">
      <c r="B1013" s="87" t="s">
        <v>289</v>
      </c>
      <c r="C1013" s="87" t="s">
        <v>193</v>
      </c>
      <c r="D1013" s="88" t="s">
        <v>280</v>
      </c>
      <c r="E1013" s="47">
        <f t="shared" si="269"/>
        <v>0</v>
      </c>
      <c r="F1013" s="47">
        <f t="shared" si="275"/>
        <v>0</v>
      </c>
      <c r="G1013" s="47">
        <f t="shared" si="275"/>
        <v>0</v>
      </c>
      <c r="H1013" s="16">
        <f t="shared" si="275"/>
        <v>0</v>
      </c>
      <c r="I1013" s="16">
        <f t="shared" si="275"/>
        <v>0</v>
      </c>
      <c r="J1013" s="16">
        <f t="shared" si="275"/>
        <v>0</v>
      </c>
      <c r="K1013" s="16">
        <f t="shared" si="275"/>
        <v>0</v>
      </c>
      <c r="L1013" s="16">
        <f t="shared" si="275"/>
        <v>0</v>
      </c>
    </row>
    <row r="1014" spans="2:12" hidden="1" x14ac:dyDescent="0.15">
      <c r="B1014" s="87" t="s">
        <v>289</v>
      </c>
      <c r="C1014" s="87" t="s">
        <v>194</v>
      </c>
      <c r="D1014" s="88" t="s">
        <v>280</v>
      </c>
      <c r="E1014" s="47">
        <f t="shared" si="269"/>
        <v>0</v>
      </c>
      <c r="F1014" s="47">
        <f t="shared" si="275"/>
        <v>0</v>
      </c>
      <c r="G1014" s="47">
        <f t="shared" si="275"/>
        <v>0</v>
      </c>
      <c r="H1014" s="16">
        <f t="shared" si="275"/>
        <v>0</v>
      </c>
      <c r="I1014" s="16">
        <f t="shared" si="275"/>
        <v>0</v>
      </c>
      <c r="J1014" s="16">
        <f t="shared" si="275"/>
        <v>0</v>
      </c>
      <c r="K1014" s="16">
        <f t="shared" si="275"/>
        <v>0</v>
      </c>
      <c r="L1014" s="16">
        <f t="shared" si="275"/>
        <v>0</v>
      </c>
    </row>
    <row r="1015" spans="2:12" hidden="1" x14ac:dyDescent="0.15">
      <c r="B1015" s="87" t="s">
        <v>289</v>
      </c>
      <c r="C1015" s="87" t="s">
        <v>195</v>
      </c>
      <c r="D1015" s="88" t="s">
        <v>280</v>
      </c>
      <c r="E1015" s="47">
        <f t="shared" si="269"/>
        <v>0</v>
      </c>
      <c r="F1015" s="47">
        <f t="shared" si="275"/>
        <v>0</v>
      </c>
      <c r="G1015" s="47">
        <f t="shared" si="275"/>
        <v>0</v>
      </c>
      <c r="H1015" s="16">
        <f t="shared" si="275"/>
        <v>0</v>
      </c>
      <c r="I1015" s="16">
        <f t="shared" si="275"/>
        <v>0</v>
      </c>
      <c r="J1015" s="16">
        <f t="shared" si="275"/>
        <v>0</v>
      </c>
      <c r="K1015" s="16">
        <f t="shared" si="275"/>
        <v>0</v>
      </c>
      <c r="L1015" s="16">
        <f t="shared" si="275"/>
        <v>0</v>
      </c>
    </row>
    <row r="1016" spans="2:12" hidden="1" x14ac:dyDescent="0.15">
      <c r="B1016" s="87" t="s">
        <v>289</v>
      </c>
      <c r="C1016" s="87" t="s">
        <v>196</v>
      </c>
      <c r="D1016" s="88" t="s">
        <v>280</v>
      </c>
      <c r="E1016" s="47">
        <f t="shared" si="269"/>
        <v>0</v>
      </c>
      <c r="F1016" s="47">
        <f t="shared" si="275"/>
        <v>0</v>
      </c>
      <c r="G1016" s="47">
        <f t="shared" si="275"/>
        <v>0</v>
      </c>
      <c r="H1016" s="16">
        <f t="shared" si="275"/>
        <v>0</v>
      </c>
      <c r="I1016" s="16">
        <f t="shared" si="275"/>
        <v>0</v>
      </c>
      <c r="J1016" s="16">
        <f t="shared" si="275"/>
        <v>0</v>
      </c>
      <c r="K1016" s="16">
        <f t="shared" si="275"/>
        <v>0</v>
      </c>
      <c r="L1016" s="16">
        <f t="shared" si="275"/>
        <v>0</v>
      </c>
    </row>
    <row r="1017" spans="2:12" hidden="1" x14ac:dyDescent="0.15">
      <c r="B1017" s="87" t="s">
        <v>293</v>
      </c>
      <c r="C1017" s="87" t="s">
        <v>186</v>
      </c>
      <c r="D1017" s="88" t="s">
        <v>280</v>
      </c>
      <c r="E1017" s="47">
        <f t="shared" si="269"/>
        <v>0</v>
      </c>
      <c r="F1017" s="47">
        <f t="shared" ref="F1017:L1026" si="276">+F985</f>
        <v>0</v>
      </c>
      <c r="G1017" s="47">
        <f t="shared" si="276"/>
        <v>0</v>
      </c>
      <c r="H1017" s="16">
        <f t="shared" si="276"/>
        <v>0</v>
      </c>
      <c r="I1017" s="16">
        <f t="shared" si="276"/>
        <v>0</v>
      </c>
      <c r="J1017" s="16">
        <f t="shared" si="276"/>
        <v>0</v>
      </c>
      <c r="K1017" s="16">
        <f t="shared" si="276"/>
        <v>0</v>
      </c>
      <c r="L1017" s="16">
        <f t="shared" si="276"/>
        <v>0</v>
      </c>
    </row>
    <row r="1018" spans="2:12" hidden="1" x14ac:dyDescent="0.15">
      <c r="B1018" s="87" t="s">
        <v>293</v>
      </c>
      <c r="C1018" s="87" t="s">
        <v>188</v>
      </c>
      <c r="D1018" s="88" t="s">
        <v>280</v>
      </c>
      <c r="E1018" s="47">
        <f t="shared" si="269"/>
        <v>0</v>
      </c>
      <c r="F1018" s="47">
        <f t="shared" si="276"/>
        <v>0</v>
      </c>
      <c r="G1018" s="47">
        <f t="shared" si="276"/>
        <v>0</v>
      </c>
      <c r="H1018" s="16">
        <f t="shared" si="276"/>
        <v>0</v>
      </c>
      <c r="I1018" s="16">
        <f t="shared" si="276"/>
        <v>0</v>
      </c>
      <c r="J1018" s="16">
        <f t="shared" si="276"/>
        <v>0</v>
      </c>
      <c r="K1018" s="16">
        <f t="shared" si="276"/>
        <v>0</v>
      </c>
      <c r="L1018" s="16">
        <f t="shared" si="276"/>
        <v>0</v>
      </c>
    </row>
    <row r="1019" spans="2:12" hidden="1" x14ac:dyDescent="0.15">
      <c r="B1019" s="87" t="s">
        <v>293</v>
      </c>
      <c r="C1019" s="87" t="s">
        <v>189</v>
      </c>
      <c r="D1019" s="88" t="s">
        <v>280</v>
      </c>
      <c r="E1019" s="47">
        <f t="shared" si="269"/>
        <v>0</v>
      </c>
      <c r="F1019" s="47">
        <f t="shared" si="276"/>
        <v>0</v>
      </c>
      <c r="G1019" s="47">
        <f t="shared" si="276"/>
        <v>0</v>
      </c>
      <c r="H1019" s="16">
        <f t="shared" si="276"/>
        <v>0</v>
      </c>
      <c r="I1019" s="16">
        <f t="shared" si="276"/>
        <v>0</v>
      </c>
      <c r="J1019" s="16">
        <f t="shared" si="276"/>
        <v>0</v>
      </c>
      <c r="K1019" s="16">
        <f t="shared" si="276"/>
        <v>0</v>
      </c>
      <c r="L1019" s="16">
        <f t="shared" si="276"/>
        <v>0</v>
      </c>
    </row>
    <row r="1020" spans="2:12" hidden="1" x14ac:dyDescent="0.15">
      <c r="B1020" s="87" t="s">
        <v>293</v>
      </c>
      <c r="C1020" s="87" t="s">
        <v>190</v>
      </c>
      <c r="D1020" s="88" t="s">
        <v>280</v>
      </c>
      <c r="E1020" s="47">
        <f t="shared" si="269"/>
        <v>0</v>
      </c>
      <c r="F1020" s="47">
        <f t="shared" si="276"/>
        <v>0</v>
      </c>
      <c r="G1020" s="47">
        <f t="shared" si="276"/>
        <v>0</v>
      </c>
      <c r="H1020" s="16">
        <f t="shared" si="276"/>
        <v>0</v>
      </c>
      <c r="I1020" s="16">
        <f t="shared" si="276"/>
        <v>0</v>
      </c>
      <c r="J1020" s="16">
        <f t="shared" si="276"/>
        <v>0</v>
      </c>
      <c r="K1020" s="16">
        <f t="shared" si="276"/>
        <v>0</v>
      </c>
      <c r="L1020" s="16">
        <f t="shared" si="276"/>
        <v>0</v>
      </c>
    </row>
    <row r="1021" spans="2:12" hidden="1" x14ac:dyDescent="0.15">
      <c r="B1021" s="87" t="s">
        <v>293</v>
      </c>
      <c r="C1021" s="87" t="s">
        <v>191</v>
      </c>
      <c r="D1021" s="88" t="s">
        <v>280</v>
      </c>
      <c r="E1021" s="47">
        <f t="shared" si="269"/>
        <v>0</v>
      </c>
      <c r="F1021" s="47">
        <f t="shared" si="276"/>
        <v>0</v>
      </c>
      <c r="G1021" s="47">
        <f t="shared" si="276"/>
        <v>0</v>
      </c>
      <c r="H1021" s="16">
        <f t="shared" si="276"/>
        <v>0</v>
      </c>
      <c r="I1021" s="16">
        <f t="shared" si="276"/>
        <v>0</v>
      </c>
      <c r="J1021" s="16">
        <f t="shared" si="276"/>
        <v>0</v>
      </c>
      <c r="K1021" s="16">
        <f t="shared" si="276"/>
        <v>0</v>
      </c>
      <c r="L1021" s="16">
        <f t="shared" si="276"/>
        <v>0</v>
      </c>
    </row>
    <row r="1022" spans="2:12" hidden="1" x14ac:dyDescent="0.15">
      <c r="B1022" s="87" t="s">
        <v>293</v>
      </c>
      <c r="C1022" s="87" t="s">
        <v>192</v>
      </c>
      <c r="D1022" s="88" t="s">
        <v>280</v>
      </c>
      <c r="E1022" s="47">
        <f t="shared" si="269"/>
        <v>0</v>
      </c>
      <c r="F1022" s="47">
        <f t="shared" si="276"/>
        <v>0</v>
      </c>
      <c r="G1022" s="47">
        <f t="shared" si="276"/>
        <v>0</v>
      </c>
      <c r="H1022" s="16">
        <f t="shared" si="276"/>
        <v>0</v>
      </c>
      <c r="I1022" s="16">
        <f t="shared" si="276"/>
        <v>0</v>
      </c>
      <c r="J1022" s="16">
        <f t="shared" si="276"/>
        <v>0</v>
      </c>
      <c r="K1022" s="16">
        <f t="shared" si="276"/>
        <v>0</v>
      </c>
      <c r="L1022" s="16">
        <f t="shared" si="276"/>
        <v>0</v>
      </c>
    </row>
    <row r="1023" spans="2:12" hidden="1" x14ac:dyDescent="0.15">
      <c r="B1023" s="87" t="s">
        <v>293</v>
      </c>
      <c r="C1023" s="87" t="s">
        <v>193</v>
      </c>
      <c r="D1023" s="88" t="s">
        <v>280</v>
      </c>
      <c r="E1023" s="47">
        <f t="shared" si="269"/>
        <v>0</v>
      </c>
      <c r="F1023" s="47">
        <f t="shared" si="276"/>
        <v>0</v>
      </c>
      <c r="G1023" s="47">
        <f t="shared" si="276"/>
        <v>0</v>
      </c>
      <c r="H1023" s="16">
        <f t="shared" si="276"/>
        <v>0</v>
      </c>
      <c r="I1023" s="16">
        <f t="shared" si="276"/>
        <v>0</v>
      </c>
      <c r="J1023" s="16">
        <f t="shared" si="276"/>
        <v>0</v>
      </c>
      <c r="K1023" s="16">
        <f t="shared" si="276"/>
        <v>0</v>
      </c>
      <c r="L1023" s="16">
        <f t="shared" si="276"/>
        <v>0</v>
      </c>
    </row>
    <row r="1024" spans="2:12" hidden="1" x14ac:dyDescent="0.15">
      <c r="B1024" s="87" t="s">
        <v>293</v>
      </c>
      <c r="C1024" s="87" t="s">
        <v>194</v>
      </c>
      <c r="D1024" s="88" t="s">
        <v>280</v>
      </c>
      <c r="E1024" s="47">
        <f t="shared" si="269"/>
        <v>0</v>
      </c>
      <c r="F1024" s="47">
        <f t="shared" si="276"/>
        <v>0</v>
      </c>
      <c r="G1024" s="47">
        <f t="shared" si="276"/>
        <v>0</v>
      </c>
      <c r="H1024" s="16">
        <f t="shared" si="276"/>
        <v>0</v>
      </c>
      <c r="I1024" s="16">
        <f t="shared" si="276"/>
        <v>0</v>
      </c>
      <c r="J1024" s="16">
        <f t="shared" si="276"/>
        <v>0</v>
      </c>
      <c r="K1024" s="16">
        <f t="shared" si="276"/>
        <v>0</v>
      </c>
      <c r="L1024" s="16">
        <f t="shared" si="276"/>
        <v>0</v>
      </c>
    </row>
    <row r="1025" spans="2:12" x14ac:dyDescent="0.15">
      <c r="B1025" s="87" t="s">
        <v>293</v>
      </c>
      <c r="C1025" s="87" t="s">
        <v>195</v>
      </c>
      <c r="D1025" s="88" t="s">
        <v>280</v>
      </c>
      <c r="E1025" s="47">
        <f t="shared" si="269"/>
        <v>1</v>
      </c>
      <c r="F1025" s="47">
        <f t="shared" si="276"/>
        <v>1</v>
      </c>
      <c r="G1025" s="47">
        <f t="shared" si="276"/>
        <v>0</v>
      </c>
      <c r="H1025" s="16">
        <f t="shared" si="276"/>
        <v>0</v>
      </c>
      <c r="I1025" s="16">
        <f t="shared" si="276"/>
        <v>0</v>
      </c>
      <c r="J1025" s="16">
        <f t="shared" si="276"/>
        <v>0</v>
      </c>
      <c r="K1025" s="16">
        <f t="shared" si="276"/>
        <v>0</v>
      </c>
      <c r="L1025" s="16">
        <f t="shared" si="276"/>
        <v>0</v>
      </c>
    </row>
    <row r="1026" spans="2:12" hidden="1" x14ac:dyDescent="0.15">
      <c r="B1026" s="87" t="s">
        <v>293</v>
      </c>
      <c r="C1026" s="87" t="s">
        <v>196</v>
      </c>
      <c r="D1026" s="88" t="s">
        <v>280</v>
      </c>
      <c r="E1026" s="47">
        <f t="shared" si="269"/>
        <v>0</v>
      </c>
      <c r="F1026" s="47">
        <f t="shared" si="276"/>
        <v>0</v>
      </c>
      <c r="G1026" s="47">
        <f t="shared" si="276"/>
        <v>0</v>
      </c>
      <c r="H1026" s="16">
        <f t="shared" si="276"/>
        <v>0</v>
      </c>
      <c r="I1026" s="16">
        <f t="shared" si="276"/>
        <v>0</v>
      </c>
      <c r="J1026" s="16">
        <f t="shared" si="276"/>
        <v>0</v>
      </c>
      <c r="K1026" s="16">
        <f t="shared" si="276"/>
        <v>0</v>
      </c>
      <c r="L1026" s="16">
        <f t="shared" si="276"/>
        <v>0</v>
      </c>
    </row>
    <row r="1027" spans="2:12" hidden="1" x14ac:dyDescent="0.15">
      <c r="B1027" s="87" t="s">
        <v>294</v>
      </c>
      <c r="C1027" s="87" t="s">
        <v>461</v>
      </c>
      <c r="D1027" s="88" t="s">
        <v>280</v>
      </c>
      <c r="E1027" s="47">
        <f t="shared" ref="E1027:E1066" si="277">SUM(F1027:L1027)</f>
        <v>0</v>
      </c>
      <c r="F1027" s="47">
        <f t="shared" ref="F1027:L1037" si="278">+F974</f>
        <v>0</v>
      </c>
      <c r="G1027" s="47">
        <f t="shared" si="278"/>
        <v>0</v>
      </c>
      <c r="H1027" s="16">
        <f t="shared" si="278"/>
        <v>0</v>
      </c>
      <c r="I1027" s="16">
        <f t="shared" si="278"/>
        <v>0</v>
      </c>
      <c r="J1027" s="16">
        <f t="shared" si="278"/>
        <v>0</v>
      </c>
      <c r="K1027" s="16">
        <f t="shared" si="278"/>
        <v>0</v>
      </c>
      <c r="L1027" s="16">
        <f t="shared" si="278"/>
        <v>0</v>
      </c>
    </row>
    <row r="1028" spans="2:12" hidden="1" x14ac:dyDescent="0.15">
      <c r="B1028" s="87" t="s">
        <v>294</v>
      </c>
      <c r="C1028" s="87" t="s">
        <v>186</v>
      </c>
      <c r="D1028" s="88" t="s">
        <v>280</v>
      </c>
      <c r="E1028" s="47">
        <f t="shared" si="277"/>
        <v>0</v>
      </c>
      <c r="F1028" s="47">
        <f t="shared" si="278"/>
        <v>0</v>
      </c>
      <c r="G1028" s="47">
        <f t="shared" si="278"/>
        <v>0</v>
      </c>
      <c r="H1028" s="16">
        <f t="shared" si="278"/>
        <v>0</v>
      </c>
      <c r="I1028" s="16">
        <f t="shared" si="278"/>
        <v>0</v>
      </c>
      <c r="J1028" s="16">
        <f t="shared" si="278"/>
        <v>0</v>
      </c>
      <c r="K1028" s="16">
        <f t="shared" si="278"/>
        <v>0</v>
      </c>
      <c r="L1028" s="16">
        <f t="shared" si="278"/>
        <v>0</v>
      </c>
    </row>
    <row r="1029" spans="2:12" hidden="1" x14ac:dyDescent="0.15">
      <c r="B1029" s="87" t="s">
        <v>294</v>
      </c>
      <c r="C1029" s="87" t="s">
        <v>188</v>
      </c>
      <c r="D1029" s="88" t="s">
        <v>280</v>
      </c>
      <c r="E1029" s="47">
        <f t="shared" si="277"/>
        <v>0</v>
      </c>
      <c r="F1029" s="47">
        <f t="shared" si="278"/>
        <v>0</v>
      </c>
      <c r="G1029" s="47">
        <f t="shared" si="278"/>
        <v>0</v>
      </c>
      <c r="H1029" s="16">
        <f t="shared" si="278"/>
        <v>0</v>
      </c>
      <c r="I1029" s="16">
        <f t="shared" si="278"/>
        <v>0</v>
      </c>
      <c r="J1029" s="16">
        <f t="shared" si="278"/>
        <v>0</v>
      </c>
      <c r="K1029" s="16">
        <f t="shared" si="278"/>
        <v>0</v>
      </c>
      <c r="L1029" s="16">
        <f t="shared" si="278"/>
        <v>0</v>
      </c>
    </row>
    <row r="1030" spans="2:12" hidden="1" x14ac:dyDescent="0.15">
      <c r="B1030" s="87" t="s">
        <v>294</v>
      </c>
      <c r="C1030" s="87" t="s">
        <v>189</v>
      </c>
      <c r="D1030" s="88" t="s">
        <v>280</v>
      </c>
      <c r="E1030" s="47">
        <f t="shared" si="277"/>
        <v>0</v>
      </c>
      <c r="F1030" s="47">
        <f t="shared" si="278"/>
        <v>0</v>
      </c>
      <c r="G1030" s="47">
        <f t="shared" si="278"/>
        <v>0</v>
      </c>
      <c r="H1030" s="16">
        <f t="shared" si="278"/>
        <v>0</v>
      </c>
      <c r="I1030" s="16">
        <f t="shared" si="278"/>
        <v>0</v>
      </c>
      <c r="J1030" s="16">
        <f t="shared" si="278"/>
        <v>0</v>
      </c>
      <c r="K1030" s="16">
        <f t="shared" si="278"/>
        <v>0</v>
      </c>
      <c r="L1030" s="16">
        <f t="shared" si="278"/>
        <v>0</v>
      </c>
    </row>
    <row r="1031" spans="2:12" hidden="1" x14ac:dyDescent="0.15">
      <c r="B1031" s="87" t="s">
        <v>294</v>
      </c>
      <c r="C1031" s="87" t="s">
        <v>190</v>
      </c>
      <c r="D1031" s="88" t="s">
        <v>280</v>
      </c>
      <c r="E1031" s="47">
        <f t="shared" si="277"/>
        <v>0</v>
      </c>
      <c r="F1031" s="47">
        <f t="shared" si="278"/>
        <v>0</v>
      </c>
      <c r="G1031" s="47">
        <f t="shared" si="278"/>
        <v>0</v>
      </c>
      <c r="H1031" s="16">
        <f t="shared" si="278"/>
        <v>0</v>
      </c>
      <c r="I1031" s="16">
        <f t="shared" si="278"/>
        <v>0</v>
      </c>
      <c r="J1031" s="16">
        <f t="shared" si="278"/>
        <v>0</v>
      </c>
      <c r="K1031" s="16">
        <f t="shared" si="278"/>
        <v>0</v>
      </c>
      <c r="L1031" s="16">
        <f t="shared" si="278"/>
        <v>0</v>
      </c>
    </row>
    <row r="1032" spans="2:12" hidden="1" x14ac:dyDescent="0.15">
      <c r="B1032" s="87" t="s">
        <v>294</v>
      </c>
      <c r="C1032" s="87" t="s">
        <v>191</v>
      </c>
      <c r="D1032" s="88" t="s">
        <v>280</v>
      </c>
      <c r="E1032" s="47">
        <f t="shared" si="277"/>
        <v>0</v>
      </c>
      <c r="F1032" s="47">
        <f t="shared" si="278"/>
        <v>0</v>
      </c>
      <c r="G1032" s="47">
        <f t="shared" si="278"/>
        <v>0</v>
      </c>
      <c r="H1032" s="16">
        <f t="shared" si="278"/>
        <v>0</v>
      </c>
      <c r="I1032" s="16">
        <f t="shared" si="278"/>
        <v>0</v>
      </c>
      <c r="J1032" s="16">
        <f t="shared" si="278"/>
        <v>0</v>
      </c>
      <c r="K1032" s="16">
        <f t="shared" si="278"/>
        <v>0</v>
      </c>
      <c r="L1032" s="16">
        <f t="shared" si="278"/>
        <v>0</v>
      </c>
    </row>
    <row r="1033" spans="2:12" hidden="1" x14ac:dyDescent="0.15">
      <c r="B1033" s="87" t="s">
        <v>294</v>
      </c>
      <c r="C1033" s="87" t="s">
        <v>192</v>
      </c>
      <c r="D1033" s="88" t="s">
        <v>280</v>
      </c>
      <c r="E1033" s="47">
        <f t="shared" si="277"/>
        <v>0</v>
      </c>
      <c r="F1033" s="47">
        <f t="shared" si="278"/>
        <v>0</v>
      </c>
      <c r="G1033" s="47">
        <f t="shared" si="278"/>
        <v>0</v>
      </c>
      <c r="H1033" s="16">
        <f t="shared" si="278"/>
        <v>0</v>
      </c>
      <c r="I1033" s="16">
        <f t="shared" si="278"/>
        <v>0</v>
      </c>
      <c r="J1033" s="16">
        <f t="shared" si="278"/>
        <v>0</v>
      </c>
      <c r="K1033" s="16">
        <f t="shared" si="278"/>
        <v>0</v>
      </c>
      <c r="L1033" s="16">
        <f t="shared" si="278"/>
        <v>0</v>
      </c>
    </row>
    <row r="1034" spans="2:12" hidden="1" x14ac:dyDescent="0.15">
      <c r="B1034" s="87" t="s">
        <v>294</v>
      </c>
      <c r="C1034" s="87" t="s">
        <v>193</v>
      </c>
      <c r="D1034" s="88" t="s">
        <v>280</v>
      </c>
      <c r="E1034" s="47">
        <f t="shared" si="277"/>
        <v>0</v>
      </c>
      <c r="F1034" s="47">
        <f t="shared" si="278"/>
        <v>0</v>
      </c>
      <c r="G1034" s="47">
        <f t="shared" si="278"/>
        <v>0</v>
      </c>
      <c r="H1034" s="16">
        <f t="shared" si="278"/>
        <v>0</v>
      </c>
      <c r="I1034" s="16">
        <f t="shared" si="278"/>
        <v>0</v>
      </c>
      <c r="J1034" s="16">
        <f t="shared" si="278"/>
        <v>0</v>
      </c>
      <c r="K1034" s="16">
        <f t="shared" si="278"/>
        <v>0</v>
      </c>
      <c r="L1034" s="16">
        <f t="shared" si="278"/>
        <v>0</v>
      </c>
    </row>
    <row r="1035" spans="2:12" hidden="1" x14ac:dyDescent="0.15">
      <c r="B1035" s="87" t="s">
        <v>294</v>
      </c>
      <c r="C1035" s="87" t="s">
        <v>194</v>
      </c>
      <c r="D1035" s="88" t="s">
        <v>280</v>
      </c>
      <c r="E1035" s="47">
        <f t="shared" si="277"/>
        <v>0</v>
      </c>
      <c r="F1035" s="47">
        <f t="shared" si="278"/>
        <v>0</v>
      </c>
      <c r="G1035" s="47">
        <f t="shared" si="278"/>
        <v>0</v>
      </c>
      <c r="H1035" s="16">
        <f t="shared" si="278"/>
        <v>0</v>
      </c>
      <c r="I1035" s="16">
        <f t="shared" si="278"/>
        <v>0</v>
      </c>
      <c r="J1035" s="16">
        <f t="shared" si="278"/>
        <v>0</v>
      </c>
      <c r="K1035" s="16">
        <f t="shared" si="278"/>
        <v>0</v>
      </c>
      <c r="L1035" s="16">
        <f t="shared" si="278"/>
        <v>0</v>
      </c>
    </row>
    <row r="1036" spans="2:12" x14ac:dyDescent="0.15">
      <c r="B1036" s="87" t="s">
        <v>739</v>
      </c>
      <c r="C1036" s="87" t="s">
        <v>195</v>
      </c>
      <c r="D1036" s="88" t="s">
        <v>280</v>
      </c>
      <c r="E1036" s="47">
        <f t="shared" si="277"/>
        <v>1</v>
      </c>
      <c r="F1036" s="47">
        <f t="shared" si="278"/>
        <v>1</v>
      </c>
      <c r="G1036" s="47">
        <f t="shared" si="278"/>
        <v>0</v>
      </c>
      <c r="H1036" s="16">
        <f t="shared" si="278"/>
        <v>0</v>
      </c>
      <c r="I1036" s="16">
        <f t="shared" si="278"/>
        <v>0</v>
      </c>
      <c r="J1036" s="16">
        <f t="shared" si="278"/>
        <v>0</v>
      </c>
      <c r="K1036" s="16">
        <f t="shared" si="278"/>
        <v>0</v>
      </c>
      <c r="L1036" s="16">
        <f t="shared" si="278"/>
        <v>0</v>
      </c>
    </row>
    <row r="1037" spans="2:12" hidden="1" x14ac:dyDescent="0.15">
      <c r="B1037" s="87" t="s">
        <v>294</v>
      </c>
      <c r="C1037" s="87" t="s">
        <v>196</v>
      </c>
      <c r="D1037" s="88" t="s">
        <v>280</v>
      </c>
      <c r="E1037" s="47">
        <f t="shared" si="277"/>
        <v>0</v>
      </c>
      <c r="F1037" s="47">
        <f t="shared" si="278"/>
        <v>0</v>
      </c>
      <c r="G1037" s="47">
        <f t="shared" si="278"/>
        <v>0</v>
      </c>
      <c r="H1037" s="16">
        <f t="shared" si="278"/>
        <v>0</v>
      </c>
      <c r="I1037" s="16">
        <f t="shared" si="278"/>
        <v>0</v>
      </c>
      <c r="J1037" s="16">
        <f t="shared" si="278"/>
        <v>0</v>
      </c>
      <c r="K1037" s="16">
        <f t="shared" si="278"/>
        <v>0</v>
      </c>
      <c r="L1037" s="16">
        <f t="shared" si="278"/>
        <v>0</v>
      </c>
    </row>
    <row r="1038" spans="2:12" hidden="1" x14ac:dyDescent="0.15">
      <c r="B1038" s="87" t="s">
        <v>295</v>
      </c>
      <c r="C1038" s="87" t="s">
        <v>281</v>
      </c>
      <c r="D1038" s="88" t="s">
        <v>280</v>
      </c>
      <c r="E1038" s="47">
        <f t="shared" si="277"/>
        <v>0</v>
      </c>
      <c r="F1038" s="52"/>
      <c r="G1038" s="50"/>
      <c r="H1038" s="1"/>
      <c r="I1038" s="1"/>
      <c r="J1038" s="1"/>
      <c r="K1038" s="1"/>
      <c r="L1038" s="1"/>
    </row>
    <row r="1039" spans="2:12" hidden="1" x14ac:dyDescent="0.15">
      <c r="B1039" s="87" t="s">
        <v>295</v>
      </c>
      <c r="C1039" s="87" t="s">
        <v>282</v>
      </c>
      <c r="D1039" s="88" t="s">
        <v>280</v>
      </c>
      <c r="E1039" s="47">
        <f t="shared" si="277"/>
        <v>0</v>
      </c>
      <c r="F1039" s="52"/>
      <c r="G1039" s="50"/>
      <c r="H1039" s="1"/>
      <c r="I1039" s="1"/>
      <c r="J1039" s="1"/>
      <c r="K1039" s="1"/>
      <c r="L1039" s="1"/>
    </row>
    <row r="1040" spans="2:12" hidden="1" x14ac:dyDescent="0.15">
      <c r="B1040" s="87" t="s">
        <v>295</v>
      </c>
      <c r="C1040" s="87" t="s">
        <v>283</v>
      </c>
      <c r="D1040" s="88" t="s">
        <v>280</v>
      </c>
      <c r="E1040" s="47">
        <f t="shared" si="277"/>
        <v>0</v>
      </c>
      <c r="F1040" s="52"/>
      <c r="G1040" s="50"/>
      <c r="H1040" s="1"/>
      <c r="I1040" s="1"/>
      <c r="J1040" s="1"/>
      <c r="K1040" s="1"/>
      <c r="L1040" s="1"/>
    </row>
    <row r="1041" spans="2:12" x14ac:dyDescent="0.15">
      <c r="B1041" s="87" t="s">
        <v>295</v>
      </c>
      <c r="C1041" s="87" t="s">
        <v>284</v>
      </c>
      <c r="D1041" s="88" t="s">
        <v>280</v>
      </c>
      <c r="E1041" s="47">
        <f t="shared" si="277"/>
        <v>1</v>
      </c>
      <c r="F1041" s="52">
        <v>1</v>
      </c>
      <c r="G1041" s="50"/>
      <c r="H1041" s="1"/>
      <c r="I1041" s="1"/>
      <c r="J1041" s="1"/>
      <c r="K1041" s="1"/>
      <c r="L1041" s="1"/>
    </row>
    <row r="1042" spans="2:12" hidden="1" x14ac:dyDescent="0.15">
      <c r="B1042" s="87" t="s">
        <v>296</v>
      </c>
      <c r="C1042" s="87" t="s">
        <v>281</v>
      </c>
      <c r="D1042" s="88" t="s">
        <v>280</v>
      </c>
      <c r="E1042" s="47">
        <f t="shared" si="277"/>
        <v>0</v>
      </c>
      <c r="F1042" s="52"/>
      <c r="G1042" s="50"/>
      <c r="H1042" s="1"/>
      <c r="I1042" s="1"/>
      <c r="J1042" s="1"/>
      <c r="K1042" s="1"/>
      <c r="L1042" s="1"/>
    </row>
    <row r="1043" spans="2:12" hidden="1" x14ac:dyDescent="0.15">
      <c r="B1043" s="87" t="s">
        <v>296</v>
      </c>
      <c r="C1043" s="87" t="s">
        <v>282</v>
      </c>
      <c r="D1043" s="88" t="s">
        <v>280</v>
      </c>
      <c r="E1043" s="47">
        <f t="shared" si="277"/>
        <v>0</v>
      </c>
      <c r="F1043" s="52"/>
      <c r="G1043" s="50"/>
      <c r="H1043" s="1"/>
      <c r="I1043" s="1"/>
      <c r="J1043" s="1"/>
      <c r="K1043" s="1"/>
      <c r="L1043" s="1"/>
    </row>
    <row r="1044" spans="2:12" hidden="1" x14ac:dyDescent="0.15">
      <c r="B1044" s="87" t="s">
        <v>296</v>
      </c>
      <c r="C1044" s="87" t="s">
        <v>283</v>
      </c>
      <c r="D1044" s="88" t="s">
        <v>280</v>
      </c>
      <c r="E1044" s="47">
        <f t="shared" si="277"/>
        <v>0</v>
      </c>
      <c r="F1044" s="52"/>
      <c r="G1044" s="50"/>
      <c r="H1044" s="1"/>
      <c r="I1044" s="1"/>
      <c r="J1044" s="1"/>
      <c r="K1044" s="1"/>
      <c r="L1044" s="1"/>
    </row>
    <row r="1045" spans="2:12" hidden="1" x14ac:dyDescent="0.15">
      <c r="B1045" s="87" t="s">
        <v>296</v>
      </c>
      <c r="C1045" s="87" t="s">
        <v>284</v>
      </c>
      <c r="D1045" s="88" t="s">
        <v>280</v>
      </c>
      <c r="E1045" s="47">
        <f t="shared" si="277"/>
        <v>0</v>
      </c>
      <c r="F1045" s="52"/>
      <c r="G1045" s="50"/>
      <c r="H1045" s="1"/>
      <c r="I1045" s="1"/>
      <c r="J1045" s="1"/>
      <c r="K1045" s="1"/>
      <c r="L1045" s="1"/>
    </row>
    <row r="1046" spans="2:12" hidden="1" x14ac:dyDescent="0.15">
      <c r="B1046" s="87" t="s">
        <v>297</v>
      </c>
      <c r="C1046" s="87" t="s">
        <v>281</v>
      </c>
      <c r="D1046" s="88" t="s">
        <v>280</v>
      </c>
      <c r="E1046" s="47">
        <f t="shared" si="277"/>
        <v>0</v>
      </c>
      <c r="F1046" s="52"/>
      <c r="G1046" s="50"/>
      <c r="H1046" s="1"/>
      <c r="I1046" s="1"/>
      <c r="J1046" s="1"/>
      <c r="K1046" s="1"/>
      <c r="L1046" s="1"/>
    </row>
    <row r="1047" spans="2:12" hidden="1" x14ac:dyDescent="0.15">
      <c r="B1047" s="87" t="s">
        <v>297</v>
      </c>
      <c r="C1047" s="87" t="s">
        <v>282</v>
      </c>
      <c r="D1047" s="88" t="s">
        <v>280</v>
      </c>
      <c r="E1047" s="47">
        <f t="shared" si="277"/>
        <v>0</v>
      </c>
      <c r="F1047" s="52"/>
      <c r="G1047" s="50"/>
      <c r="H1047" s="1"/>
      <c r="I1047" s="1"/>
      <c r="J1047" s="1"/>
      <c r="K1047" s="1"/>
      <c r="L1047" s="1"/>
    </row>
    <row r="1048" spans="2:12" hidden="1" x14ac:dyDescent="0.15">
      <c r="B1048" s="87" t="s">
        <v>297</v>
      </c>
      <c r="C1048" s="87" t="s">
        <v>283</v>
      </c>
      <c r="D1048" s="88" t="s">
        <v>280</v>
      </c>
      <c r="E1048" s="47">
        <f t="shared" si="277"/>
        <v>0</v>
      </c>
      <c r="F1048" s="52"/>
      <c r="G1048" s="50"/>
      <c r="H1048" s="1"/>
      <c r="I1048" s="1"/>
      <c r="J1048" s="1"/>
      <c r="K1048" s="1"/>
      <c r="L1048" s="1"/>
    </row>
    <row r="1049" spans="2:12" hidden="1" x14ac:dyDescent="0.15">
      <c r="B1049" s="118" t="s">
        <v>333</v>
      </c>
      <c r="C1049" s="118" t="s">
        <v>299</v>
      </c>
      <c r="D1049" s="119" t="s">
        <v>291</v>
      </c>
      <c r="E1049" s="47">
        <f t="shared" si="277"/>
        <v>0</v>
      </c>
      <c r="F1049" s="52"/>
      <c r="G1049" s="50">
        <f>G995</f>
        <v>0</v>
      </c>
      <c r="H1049" s="1"/>
      <c r="I1049" s="1"/>
      <c r="J1049" s="1"/>
      <c r="K1049" s="1"/>
      <c r="L1049" s="1"/>
    </row>
    <row r="1050" spans="2:12" hidden="1" x14ac:dyDescent="0.15">
      <c r="B1050" s="113" t="s">
        <v>333</v>
      </c>
      <c r="C1050" s="113" t="s">
        <v>324</v>
      </c>
      <c r="D1050" s="114" t="s">
        <v>291</v>
      </c>
      <c r="E1050" s="47">
        <f t="shared" si="277"/>
        <v>0</v>
      </c>
      <c r="F1050" s="52"/>
      <c r="G1050" s="50"/>
      <c r="H1050" s="1"/>
      <c r="I1050" s="1"/>
      <c r="J1050" s="1"/>
      <c r="K1050" s="1"/>
      <c r="L1050" s="1"/>
    </row>
    <row r="1051" spans="2:12" hidden="1" x14ac:dyDescent="0.15">
      <c r="B1051" s="100" t="s">
        <v>554</v>
      </c>
      <c r="C1051" s="100" t="s">
        <v>242</v>
      </c>
      <c r="D1051" s="101" t="s">
        <v>247</v>
      </c>
      <c r="E1051" s="47">
        <f t="shared" si="277"/>
        <v>0</v>
      </c>
      <c r="F1051" s="52">
        <f t="shared" ref="F1051:K1051" si="279">F1001</f>
        <v>0</v>
      </c>
      <c r="G1051" s="52">
        <f t="shared" si="279"/>
        <v>0</v>
      </c>
      <c r="H1051" s="52">
        <f>H1001</f>
        <v>0</v>
      </c>
      <c r="I1051" s="52"/>
      <c r="J1051" s="52">
        <f t="shared" si="279"/>
        <v>0</v>
      </c>
      <c r="K1051" s="52">
        <f t="shared" si="279"/>
        <v>0</v>
      </c>
      <c r="L1051" s="1"/>
    </row>
    <row r="1052" spans="2:12" hidden="1" x14ac:dyDescent="0.15">
      <c r="B1052" s="87" t="s">
        <v>554</v>
      </c>
      <c r="C1052" s="87" t="s">
        <v>243</v>
      </c>
      <c r="D1052" s="88" t="s">
        <v>247</v>
      </c>
      <c r="E1052" s="16">
        <f t="shared" si="277"/>
        <v>0</v>
      </c>
      <c r="F1052" s="16">
        <f>F999</f>
        <v>0</v>
      </c>
      <c r="G1052" s="16"/>
      <c r="H1052" s="16"/>
      <c r="I1052" s="16"/>
      <c r="J1052" s="16"/>
      <c r="K1052" s="16"/>
      <c r="L1052" s="16"/>
    </row>
    <row r="1053" spans="2:12" x14ac:dyDescent="0.15">
      <c r="B1053" s="129" t="s">
        <v>554</v>
      </c>
      <c r="C1053" s="129" t="s">
        <v>244</v>
      </c>
      <c r="D1053" s="127" t="s">
        <v>247</v>
      </c>
      <c r="E1053" s="47">
        <f>SUM(F1053:L1053)</f>
        <v>2</v>
      </c>
      <c r="F1053" s="52">
        <f t="shared" ref="F1053:G1053" si="280">F1003</f>
        <v>2</v>
      </c>
      <c r="G1053" s="52">
        <f t="shared" si="280"/>
        <v>0</v>
      </c>
      <c r="H1053" s="52">
        <f>H1003</f>
        <v>0</v>
      </c>
      <c r="I1053" s="52">
        <f t="shared" ref="I1053:K1053" si="281">I1003</f>
        <v>0</v>
      </c>
      <c r="J1053" s="52">
        <f t="shared" si="281"/>
        <v>0</v>
      </c>
      <c r="K1053" s="52">
        <f t="shared" si="281"/>
        <v>0</v>
      </c>
      <c r="L1053" s="16"/>
    </row>
    <row r="1054" spans="2:12" x14ac:dyDescent="0.15">
      <c r="B1054" s="87" t="s">
        <v>503</v>
      </c>
      <c r="C1054" s="87"/>
      <c r="D1054" s="68" t="s">
        <v>262</v>
      </c>
      <c r="E1054" s="47">
        <f>SUM(F1054:L1054)</f>
        <v>3</v>
      </c>
      <c r="F1054" s="52">
        <v>3</v>
      </c>
      <c r="G1054" s="50"/>
      <c r="H1054" s="1"/>
      <c r="I1054" s="1"/>
      <c r="J1054" s="1"/>
      <c r="K1054" s="1"/>
      <c r="L1054" s="1"/>
    </row>
    <row r="1055" spans="2:12" hidden="1" x14ac:dyDescent="0.15">
      <c r="B1055" s="87" t="s">
        <v>462</v>
      </c>
      <c r="C1055" s="87"/>
      <c r="D1055" s="88" t="s">
        <v>280</v>
      </c>
      <c r="E1055" s="47">
        <f t="shared" si="277"/>
        <v>0</v>
      </c>
      <c r="F1055" s="83"/>
      <c r="G1055" s="47">
        <f t="shared" ref="G1055:L1055" si="282">+G969+G977+G1040+G1043</f>
        <v>0</v>
      </c>
      <c r="H1055" s="16">
        <f t="shared" si="282"/>
        <v>0</v>
      </c>
      <c r="I1055" s="16">
        <f t="shared" si="282"/>
        <v>0</v>
      </c>
      <c r="J1055" s="16">
        <f t="shared" si="282"/>
        <v>0</v>
      </c>
      <c r="K1055" s="16">
        <f t="shared" si="282"/>
        <v>0</v>
      </c>
      <c r="L1055" s="16">
        <f t="shared" si="282"/>
        <v>0</v>
      </c>
    </row>
    <row r="1056" spans="2:12" x14ac:dyDescent="0.15">
      <c r="B1056" s="80" t="s">
        <v>366</v>
      </c>
      <c r="C1056" s="80" t="s">
        <v>374</v>
      </c>
      <c r="D1056" s="77" t="s">
        <v>346</v>
      </c>
      <c r="E1056" s="58">
        <f>(+E946)/15</f>
        <v>29.986666666666668</v>
      </c>
      <c r="F1056" s="75"/>
      <c r="G1056" s="75"/>
      <c r="H1056" s="73"/>
      <c r="I1056" s="73"/>
      <c r="J1056" s="73"/>
      <c r="K1056" s="73"/>
      <c r="L1056" s="10"/>
    </row>
    <row r="1057" spans="2:14" x14ac:dyDescent="0.15">
      <c r="B1057" s="87" t="s">
        <v>371</v>
      </c>
      <c r="C1057" s="79" t="s">
        <v>367</v>
      </c>
      <c r="D1057" s="88" t="s">
        <v>8</v>
      </c>
      <c r="E1057" s="55">
        <f>+E946</f>
        <v>449.8</v>
      </c>
      <c r="F1057" s="75"/>
      <c r="G1057" s="75"/>
      <c r="H1057" s="73"/>
      <c r="I1057" s="73"/>
      <c r="J1057" s="73"/>
      <c r="K1057" s="73"/>
      <c r="L1057" s="10"/>
    </row>
    <row r="1058" spans="2:14" hidden="1" x14ac:dyDescent="0.15">
      <c r="B1058" s="87" t="s">
        <v>372</v>
      </c>
      <c r="C1058" s="78" t="s">
        <v>358</v>
      </c>
      <c r="D1058" s="88" t="s">
        <v>8</v>
      </c>
      <c r="E1058" s="55">
        <f t="shared" si="277"/>
        <v>0</v>
      </c>
      <c r="F1058" s="55">
        <f t="shared" ref="F1058:L1062" si="283">+F948</f>
        <v>0</v>
      </c>
      <c r="G1058" s="55">
        <f t="shared" si="283"/>
        <v>0</v>
      </c>
      <c r="H1058" s="8">
        <f t="shared" si="283"/>
        <v>0</v>
      </c>
      <c r="I1058" s="8">
        <f t="shared" si="283"/>
        <v>0</v>
      </c>
      <c r="J1058" s="8">
        <f t="shared" si="283"/>
        <v>0</v>
      </c>
      <c r="K1058" s="8">
        <f t="shared" si="283"/>
        <v>0</v>
      </c>
      <c r="L1058" s="8">
        <f t="shared" si="283"/>
        <v>0</v>
      </c>
    </row>
    <row r="1059" spans="2:14" x14ac:dyDescent="0.15">
      <c r="B1059" s="87" t="s">
        <v>372</v>
      </c>
      <c r="C1059" s="78" t="s">
        <v>360</v>
      </c>
      <c r="D1059" s="88" t="s">
        <v>8</v>
      </c>
      <c r="E1059" s="55">
        <f t="shared" si="277"/>
        <v>201</v>
      </c>
      <c r="F1059" s="55">
        <f t="shared" si="283"/>
        <v>53</v>
      </c>
      <c r="G1059" s="8">
        <f t="shared" si="283"/>
        <v>39</v>
      </c>
      <c r="H1059" s="8">
        <f t="shared" si="283"/>
        <v>109</v>
      </c>
      <c r="I1059" s="8">
        <f t="shared" si="283"/>
        <v>0</v>
      </c>
      <c r="J1059" s="8">
        <f t="shared" si="283"/>
        <v>0</v>
      </c>
      <c r="K1059" s="8">
        <f t="shared" si="283"/>
        <v>0</v>
      </c>
      <c r="L1059" s="8">
        <f t="shared" si="283"/>
        <v>0</v>
      </c>
    </row>
    <row r="1060" spans="2:14" x14ac:dyDescent="0.15">
      <c r="B1060" s="87" t="s">
        <v>372</v>
      </c>
      <c r="C1060" s="78" t="s">
        <v>361</v>
      </c>
      <c r="D1060" s="88" t="s">
        <v>8</v>
      </c>
      <c r="E1060" s="55">
        <f t="shared" si="277"/>
        <v>17</v>
      </c>
      <c r="F1060" s="55">
        <f t="shared" si="283"/>
        <v>0</v>
      </c>
      <c r="G1060" s="55">
        <f t="shared" si="283"/>
        <v>2</v>
      </c>
      <c r="H1060" s="8">
        <f t="shared" si="283"/>
        <v>15</v>
      </c>
      <c r="I1060" s="8">
        <f t="shared" si="283"/>
        <v>0</v>
      </c>
      <c r="J1060" s="8">
        <f t="shared" si="283"/>
        <v>0</v>
      </c>
      <c r="K1060" s="8">
        <f t="shared" si="283"/>
        <v>0</v>
      </c>
      <c r="L1060" s="8">
        <f t="shared" si="283"/>
        <v>0</v>
      </c>
    </row>
    <row r="1061" spans="2:14" x14ac:dyDescent="0.15">
      <c r="B1061" s="87" t="s">
        <v>372</v>
      </c>
      <c r="C1061" s="78" t="s">
        <v>362</v>
      </c>
      <c r="D1061" s="88" t="s">
        <v>8</v>
      </c>
      <c r="E1061" s="55">
        <f t="shared" si="277"/>
        <v>14</v>
      </c>
      <c r="F1061" s="55">
        <f t="shared" si="283"/>
        <v>0</v>
      </c>
      <c r="G1061" s="55">
        <f t="shared" si="283"/>
        <v>0</v>
      </c>
      <c r="H1061" s="8">
        <f t="shared" si="283"/>
        <v>14</v>
      </c>
      <c r="I1061" s="8">
        <f t="shared" si="283"/>
        <v>0</v>
      </c>
      <c r="J1061" s="8">
        <f t="shared" si="283"/>
        <v>0</v>
      </c>
      <c r="K1061" s="8">
        <f t="shared" si="283"/>
        <v>0</v>
      </c>
      <c r="L1061" s="8">
        <f t="shared" si="283"/>
        <v>0</v>
      </c>
    </row>
    <row r="1062" spans="2:14" hidden="1" x14ac:dyDescent="0.15">
      <c r="B1062" s="87" t="s">
        <v>372</v>
      </c>
      <c r="C1062" s="78" t="s">
        <v>508</v>
      </c>
      <c r="D1062" s="88" t="s">
        <v>8</v>
      </c>
      <c r="E1062" s="47">
        <f t="shared" si="277"/>
        <v>0</v>
      </c>
      <c r="F1062" s="55">
        <f t="shared" si="283"/>
        <v>0</v>
      </c>
      <c r="G1062" s="55">
        <f t="shared" si="283"/>
        <v>0</v>
      </c>
      <c r="H1062" s="55">
        <f t="shared" si="283"/>
        <v>0</v>
      </c>
      <c r="I1062" s="55">
        <f t="shared" si="283"/>
        <v>0</v>
      </c>
      <c r="J1062" s="55">
        <f t="shared" si="283"/>
        <v>0</v>
      </c>
      <c r="K1062" s="55">
        <f t="shared" si="283"/>
        <v>0</v>
      </c>
      <c r="L1062" s="55">
        <f t="shared" si="283"/>
        <v>0</v>
      </c>
    </row>
    <row r="1063" spans="2:14" hidden="1" x14ac:dyDescent="0.15">
      <c r="B1063" s="87" t="s">
        <v>373</v>
      </c>
      <c r="C1063" s="78" t="s">
        <v>358</v>
      </c>
      <c r="D1063" s="88" t="s">
        <v>280</v>
      </c>
      <c r="E1063" s="47">
        <f t="shared" si="277"/>
        <v>0</v>
      </c>
      <c r="F1063" s="47">
        <f>+F953</f>
        <v>0</v>
      </c>
      <c r="G1063" s="47">
        <f>+G953</f>
        <v>0</v>
      </c>
      <c r="H1063" s="16">
        <f>+H953</f>
        <v>0</v>
      </c>
      <c r="I1063" s="16">
        <f>+I953</f>
        <v>0</v>
      </c>
      <c r="J1063" s="16">
        <v>0</v>
      </c>
      <c r="K1063" s="16">
        <f t="shared" ref="K1063:L1067" si="284">+K953</f>
        <v>0</v>
      </c>
      <c r="L1063" s="16">
        <f t="shared" si="284"/>
        <v>0</v>
      </c>
    </row>
    <row r="1064" spans="2:14" x14ac:dyDescent="0.15">
      <c r="B1064" s="87" t="s">
        <v>373</v>
      </c>
      <c r="C1064" s="78" t="s">
        <v>360</v>
      </c>
      <c r="D1064" s="88" t="s">
        <v>280</v>
      </c>
      <c r="E1064" s="47">
        <f t="shared" si="277"/>
        <v>15</v>
      </c>
      <c r="F1064" s="47">
        <f>+F954</f>
        <v>2</v>
      </c>
      <c r="G1064" s="47">
        <f t="shared" ref="G1064:H1064" si="285">+G954</f>
        <v>5</v>
      </c>
      <c r="H1064" s="47">
        <f t="shared" si="285"/>
        <v>8</v>
      </c>
      <c r="I1064" s="47">
        <f t="shared" ref="I1064:J1067" si="286">+I954</f>
        <v>0</v>
      </c>
      <c r="J1064" s="47">
        <f t="shared" si="286"/>
        <v>0</v>
      </c>
      <c r="K1064" s="47">
        <f t="shared" si="284"/>
        <v>0</v>
      </c>
      <c r="L1064" s="16">
        <f t="shared" si="284"/>
        <v>0</v>
      </c>
    </row>
    <row r="1065" spans="2:14" x14ac:dyDescent="0.15">
      <c r="B1065" s="87" t="s">
        <v>373</v>
      </c>
      <c r="C1065" s="78" t="s">
        <v>361</v>
      </c>
      <c r="D1065" s="88" t="s">
        <v>280</v>
      </c>
      <c r="E1065" s="47">
        <f t="shared" si="277"/>
        <v>3</v>
      </c>
      <c r="F1065" s="47">
        <f>+F955</f>
        <v>0</v>
      </c>
      <c r="G1065" s="47">
        <f>+G955</f>
        <v>1</v>
      </c>
      <c r="H1065" s="47">
        <f>+H955</f>
        <v>2</v>
      </c>
      <c r="I1065" s="47">
        <f t="shared" si="286"/>
        <v>0</v>
      </c>
      <c r="J1065" s="47">
        <f t="shared" si="286"/>
        <v>0</v>
      </c>
      <c r="K1065" s="47">
        <f t="shared" si="284"/>
        <v>0</v>
      </c>
      <c r="L1065" s="16">
        <f t="shared" si="284"/>
        <v>0</v>
      </c>
    </row>
    <row r="1066" spans="2:14" x14ac:dyDescent="0.15">
      <c r="B1066" s="87" t="s">
        <v>373</v>
      </c>
      <c r="C1066" s="78" t="s">
        <v>362</v>
      </c>
      <c r="D1066" s="88" t="s">
        <v>280</v>
      </c>
      <c r="E1066" s="47">
        <f t="shared" si="277"/>
        <v>1</v>
      </c>
      <c r="F1066" s="47">
        <f>+F956</f>
        <v>0</v>
      </c>
      <c r="G1066" s="47">
        <f t="shared" ref="G1066:H1066" si="287">+G956</f>
        <v>0</v>
      </c>
      <c r="H1066" s="47">
        <f t="shared" si="287"/>
        <v>1</v>
      </c>
      <c r="I1066" s="47">
        <f t="shared" si="286"/>
        <v>0</v>
      </c>
      <c r="J1066" s="47">
        <f t="shared" si="286"/>
        <v>0</v>
      </c>
      <c r="K1066" s="47">
        <f t="shared" si="284"/>
        <v>0</v>
      </c>
      <c r="L1066" s="16">
        <f t="shared" si="284"/>
        <v>0</v>
      </c>
    </row>
    <row r="1067" spans="2:14" hidden="1" x14ac:dyDescent="0.15">
      <c r="B1067" s="87" t="s">
        <v>373</v>
      </c>
      <c r="C1067" s="78" t="s">
        <v>508</v>
      </c>
      <c r="D1067" s="88" t="s">
        <v>280</v>
      </c>
      <c r="E1067" s="47">
        <f>SUM(F1067:L1067)</f>
        <v>0</v>
      </c>
      <c r="F1067" s="47">
        <f>+F957</f>
        <v>0</v>
      </c>
      <c r="G1067" s="47">
        <f>+G957</f>
        <v>0</v>
      </c>
      <c r="H1067" s="47">
        <f>+H957</f>
        <v>0</v>
      </c>
      <c r="I1067" s="47">
        <f t="shared" si="286"/>
        <v>0</v>
      </c>
      <c r="J1067" s="47">
        <f t="shared" si="286"/>
        <v>0</v>
      </c>
      <c r="K1067" s="47">
        <f t="shared" si="284"/>
        <v>0</v>
      </c>
      <c r="L1067" s="16">
        <f t="shared" si="284"/>
        <v>0</v>
      </c>
    </row>
    <row r="1068" spans="2:14" ht="12" customHeight="1" x14ac:dyDescent="0.15">
      <c r="B1068" s="141" t="s">
        <v>667</v>
      </c>
      <c r="C1068" s="87" t="s">
        <v>394</v>
      </c>
      <c r="D1068" s="88" t="s">
        <v>327</v>
      </c>
      <c r="E1068" s="46">
        <v>0.04</v>
      </c>
      <c r="F1068" s="75"/>
      <c r="G1068" s="75"/>
      <c r="H1068" s="73"/>
      <c r="I1068" s="73"/>
      <c r="J1068" s="73"/>
      <c r="K1068" s="73"/>
      <c r="L1068" s="10"/>
    </row>
    <row r="1069" spans="2:14" ht="12" customHeight="1" x14ac:dyDescent="0.15">
      <c r="B1069" s="141"/>
      <c r="C1069" s="87" t="s">
        <v>350</v>
      </c>
      <c r="D1069" s="88" t="s">
        <v>327</v>
      </c>
      <c r="E1069" s="54">
        <f>SUM(F1069:L1069)</f>
        <v>120</v>
      </c>
      <c r="F1069" s="54">
        <v>39</v>
      </c>
      <c r="G1069" s="54">
        <v>12</v>
      </c>
      <c r="H1069" s="22">
        <v>69</v>
      </c>
      <c r="I1069" s="22"/>
      <c r="J1069" s="22"/>
      <c r="K1069" s="22"/>
      <c r="L1069" s="22"/>
    </row>
    <row r="1070" spans="2:14" ht="12" hidden="1" customHeight="1" x14ac:dyDescent="0.15">
      <c r="B1070" s="141" t="s">
        <v>668</v>
      </c>
      <c r="C1070" s="87" t="s">
        <v>659</v>
      </c>
      <c r="D1070" s="88" t="s">
        <v>327</v>
      </c>
      <c r="E1070" s="54">
        <v>0.12</v>
      </c>
      <c r="F1070" s="75"/>
      <c r="G1070" s="75"/>
      <c r="H1070" s="73"/>
      <c r="I1070" s="73"/>
      <c r="J1070" s="73"/>
      <c r="K1070" s="73"/>
      <c r="L1070" s="10"/>
    </row>
    <row r="1071" spans="2:14" ht="12" hidden="1" customHeight="1" x14ac:dyDescent="0.15">
      <c r="B1071" s="141"/>
      <c r="C1071" s="87" t="s">
        <v>350</v>
      </c>
      <c r="D1071" s="88" t="s">
        <v>327</v>
      </c>
      <c r="E1071" s="54">
        <f>SUM(F1071:L1071)</f>
        <v>0</v>
      </c>
      <c r="F1071" s="54"/>
      <c r="G1071" s="54"/>
      <c r="H1071" s="17"/>
      <c r="I1071" s="22"/>
      <c r="J1071" s="22"/>
      <c r="K1071" s="17"/>
      <c r="L1071" s="17"/>
      <c r="N1071" s="44"/>
    </row>
    <row r="1072" spans="2:14" ht="12" hidden="1" customHeight="1" x14ac:dyDescent="0.15">
      <c r="B1072" s="141" t="s">
        <v>635</v>
      </c>
      <c r="C1072" s="89" t="s">
        <v>394</v>
      </c>
      <c r="D1072" s="88" t="s">
        <v>327</v>
      </c>
      <c r="E1072" s="54">
        <v>0.05</v>
      </c>
      <c r="F1072" s="75"/>
      <c r="G1072" s="75"/>
      <c r="H1072" s="73"/>
      <c r="I1072" s="73"/>
      <c r="J1072" s="73"/>
      <c r="K1072" s="73"/>
      <c r="L1072" s="10"/>
    </row>
    <row r="1073" spans="2:12" ht="12" hidden="1" customHeight="1" x14ac:dyDescent="0.15">
      <c r="B1073" s="141"/>
      <c r="C1073" s="87" t="s">
        <v>350</v>
      </c>
      <c r="D1073" s="88" t="s">
        <v>327</v>
      </c>
      <c r="E1073" s="54">
        <f t="shared" ref="E1073:E1082" si="288">SUM(F1073:L1073)</f>
        <v>0</v>
      </c>
      <c r="F1073" s="54"/>
      <c r="G1073" s="46"/>
      <c r="H1073" s="17"/>
      <c r="I1073" s="17"/>
      <c r="J1073" s="17"/>
      <c r="K1073" s="17"/>
      <c r="L1073" s="17"/>
    </row>
    <row r="1074" spans="2:12" ht="12" hidden="1" customHeight="1" x14ac:dyDescent="0.15">
      <c r="B1074" s="141" t="s">
        <v>406</v>
      </c>
      <c r="C1074" s="87" t="s">
        <v>395</v>
      </c>
      <c r="D1074" s="88" t="s">
        <v>327</v>
      </c>
      <c r="E1074" s="54">
        <f t="shared" si="288"/>
        <v>0</v>
      </c>
      <c r="F1074" s="75"/>
      <c r="G1074" s="75"/>
      <c r="H1074" s="73"/>
      <c r="I1074" s="73"/>
      <c r="J1074" s="73"/>
      <c r="K1074" s="73"/>
      <c r="L1074" s="10"/>
    </row>
    <row r="1075" spans="2:12" hidden="1" x14ac:dyDescent="0.15">
      <c r="B1075" s="141"/>
      <c r="C1075" s="87" t="s">
        <v>350</v>
      </c>
      <c r="D1075" s="88" t="s">
        <v>327</v>
      </c>
      <c r="E1075" s="54">
        <f t="shared" si="288"/>
        <v>0</v>
      </c>
      <c r="F1075" s="54"/>
      <c r="G1075" s="54"/>
      <c r="H1075" s="22"/>
      <c r="I1075" s="22"/>
      <c r="J1075" s="22"/>
      <c r="K1075" s="22"/>
      <c r="L1075" s="17"/>
    </row>
    <row r="1076" spans="2:12" x14ac:dyDescent="0.15">
      <c r="B1076" s="87" t="s">
        <v>390</v>
      </c>
      <c r="C1076" s="87" t="s">
        <v>630</v>
      </c>
      <c r="D1076" s="88" t="s">
        <v>327</v>
      </c>
      <c r="E1076" s="55">
        <f t="shared" si="288"/>
        <v>240</v>
      </c>
      <c r="F1076" s="55">
        <f>F1069*2</f>
        <v>78</v>
      </c>
      <c r="G1076" s="55">
        <f t="shared" ref="G1076:L1076" si="289">G1069*2</f>
        <v>24</v>
      </c>
      <c r="H1076" s="55">
        <f t="shared" si="289"/>
        <v>138</v>
      </c>
      <c r="I1076" s="55">
        <f t="shared" si="289"/>
        <v>0</v>
      </c>
      <c r="J1076" s="55">
        <f t="shared" si="289"/>
        <v>0</v>
      </c>
      <c r="K1076" s="55">
        <f t="shared" si="289"/>
        <v>0</v>
      </c>
      <c r="L1076" s="54">
        <f t="shared" si="289"/>
        <v>0</v>
      </c>
    </row>
    <row r="1077" spans="2:12" hidden="1" x14ac:dyDescent="0.15">
      <c r="B1077" s="87" t="s">
        <v>391</v>
      </c>
      <c r="C1077" s="87" t="s">
        <v>631</v>
      </c>
      <c r="D1077" s="88" t="s">
        <v>327</v>
      </c>
      <c r="E1077" s="55">
        <f t="shared" si="288"/>
        <v>0</v>
      </c>
      <c r="F1077" s="55">
        <f t="shared" ref="F1077:K1077" si="290">F1071*2</f>
        <v>0</v>
      </c>
      <c r="G1077" s="55">
        <f t="shared" si="290"/>
        <v>0</v>
      </c>
      <c r="H1077" s="55">
        <f t="shared" si="290"/>
        <v>0</v>
      </c>
      <c r="I1077" s="55">
        <f t="shared" si="290"/>
        <v>0</v>
      </c>
      <c r="J1077" s="55">
        <f t="shared" si="290"/>
        <v>0</v>
      </c>
      <c r="K1077" s="55">
        <f t="shared" si="290"/>
        <v>0</v>
      </c>
      <c r="L1077" s="17"/>
    </row>
    <row r="1078" spans="2:12" hidden="1" x14ac:dyDescent="0.15">
      <c r="B1078" s="87" t="s">
        <v>392</v>
      </c>
      <c r="C1078" s="89" t="s">
        <v>568</v>
      </c>
      <c r="D1078" s="88" t="s">
        <v>327</v>
      </c>
      <c r="E1078" s="55">
        <f t="shared" si="288"/>
        <v>0</v>
      </c>
      <c r="F1078" s="55">
        <f t="shared" ref="F1078:K1078" si="291">F1073*2</f>
        <v>0</v>
      </c>
      <c r="G1078" s="55">
        <f t="shared" si="291"/>
        <v>0</v>
      </c>
      <c r="H1078" s="55">
        <f t="shared" si="291"/>
        <v>0</v>
      </c>
      <c r="I1078" s="55">
        <f t="shared" si="291"/>
        <v>0</v>
      </c>
      <c r="J1078" s="55">
        <f t="shared" si="291"/>
        <v>0</v>
      </c>
      <c r="K1078" s="55">
        <f t="shared" si="291"/>
        <v>0</v>
      </c>
      <c r="L1078" s="9"/>
    </row>
    <row r="1079" spans="2:12" hidden="1" x14ac:dyDescent="0.15">
      <c r="B1079" s="87" t="s">
        <v>393</v>
      </c>
      <c r="C1079" s="87" t="s">
        <v>396</v>
      </c>
      <c r="D1079" s="88" t="s">
        <v>327</v>
      </c>
      <c r="E1079" s="55">
        <f t="shared" si="288"/>
        <v>0</v>
      </c>
      <c r="F1079" s="55"/>
      <c r="G1079" s="55"/>
      <c r="H1079" s="8"/>
      <c r="I1079" s="8"/>
      <c r="J1079" s="8"/>
      <c r="K1079" s="8"/>
      <c r="L1079" s="9"/>
    </row>
    <row r="1080" spans="2:12" x14ac:dyDescent="0.15">
      <c r="B1080" s="87" t="s">
        <v>485</v>
      </c>
      <c r="C1080" s="89" t="s">
        <v>630</v>
      </c>
      <c r="D1080" s="90" t="s">
        <v>346</v>
      </c>
      <c r="E1080" s="93">
        <f t="shared" si="288"/>
        <v>0.22080000000000002</v>
      </c>
      <c r="F1080" s="93">
        <f>0.023*E1068*F1076</f>
        <v>7.1760000000000004E-2</v>
      </c>
      <c r="G1080" s="93">
        <f>0.023*E1068*G1076</f>
        <v>2.2080000000000002E-2</v>
      </c>
      <c r="H1080" s="93">
        <f>0.023*E1068*H1076</f>
        <v>0.12696000000000002</v>
      </c>
      <c r="I1080" s="93">
        <f>0.023*E1068*I1076</f>
        <v>0</v>
      </c>
      <c r="J1080" s="93">
        <f>0.023*E1068*J1076</f>
        <v>0</v>
      </c>
      <c r="K1080" s="55">
        <f t="shared" ref="K1080" si="292">0.023*J1068*K1076</f>
        <v>0</v>
      </c>
      <c r="L1080" s="53">
        <f>0.023*0.04*L1076</f>
        <v>0</v>
      </c>
    </row>
    <row r="1081" spans="2:12" hidden="1" x14ac:dyDescent="0.15">
      <c r="B1081" s="87" t="s">
        <v>474</v>
      </c>
      <c r="C1081" s="89" t="s">
        <v>631</v>
      </c>
      <c r="D1081" s="90" t="s">
        <v>346</v>
      </c>
      <c r="E1081" s="93">
        <f t="shared" si="288"/>
        <v>0</v>
      </c>
      <c r="F1081" s="93">
        <f t="shared" ref="F1081:K1081" si="293">0.023*E1070*F1077</f>
        <v>0</v>
      </c>
      <c r="G1081" s="55">
        <f t="shared" si="293"/>
        <v>0</v>
      </c>
      <c r="H1081" s="55">
        <f t="shared" si="293"/>
        <v>0</v>
      </c>
      <c r="I1081" s="93">
        <f>0.023*E1070*I1077</f>
        <v>0</v>
      </c>
      <c r="J1081" s="93">
        <f>0.023*E1070*J1077</f>
        <v>0</v>
      </c>
      <c r="K1081" s="55">
        <f t="shared" si="293"/>
        <v>0</v>
      </c>
      <c r="L1081" s="53"/>
    </row>
    <row r="1082" spans="2:12" hidden="1" x14ac:dyDescent="0.15">
      <c r="B1082" s="89" t="s">
        <v>486</v>
      </c>
      <c r="C1082" s="89" t="s">
        <v>568</v>
      </c>
      <c r="D1082" s="90" t="s">
        <v>346</v>
      </c>
      <c r="E1082" s="93">
        <f t="shared" si="288"/>
        <v>0</v>
      </c>
      <c r="F1082" s="93">
        <f t="shared" ref="F1082:K1082" si="294">0.023*E1072*F1078</f>
        <v>0</v>
      </c>
      <c r="G1082" s="93">
        <f t="shared" si="294"/>
        <v>0</v>
      </c>
      <c r="H1082" s="93">
        <f t="shared" si="294"/>
        <v>0</v>
      </c>
      <c r="I1082" s="93">
        <f t="shared" si="294"/>
        <v>0</v>
      </c>
      <c r="J1082" s="93">
        <f t="shared" si="294"/>
        <v>0</v>
      </c>
      <c r="K1082" s="93">
        <f t="shared" si="294"/>
        <v>0</v>
      </c>
      <c r="L1082" s="53"/>
    </row>
    <row r="1083" spans="2:12" x14ac:dyDescent="0.15">
      <c r="B1083" s="141" t="s">
        <v>397</v>
      </c>
      <c r="C1083" s="87" t="s">
        <v>351</v>
      </c>
      <c r="D1083" s="88" t="s">
        <v>352</v>
      </c>
      <c r="E1083" s="54">
        <v>0.5</v>
      </c>
      <c r="F1083" s="75"/>
      <c r="G1083" s="75"/>
      <c r="H1083" s="73"/>
      <c r="I1083" s="73"/>
      <c r="J1083" s="73"/>
      <c r="K1083" s="73"/>
      <c r="L1083" s="10"/>
    </row>
    <row r="1084" spans="2:12" x14ac:dyDescent="0.15">
      <c r="B1084" s="141"/>
      <c r="C1084" s="87" t="s">
        <v>345</v>
      </c>
      <c r="D1084" s="88" t="s">
        <v>349</v>
      </c>
      <c r="E1084" s="55">
        <f>SUM(F1084:K1084)</f>
        <v>60</v>
      </c>
      <c r="F1084" s="55">
        <f>+F1069*$E$1083</f>
        <v>19.5</v>
      </c>
      <c r="G1084" s="55">
        <f>+G1069*$E$1083</f>
        <v>6</v>
      </c>
      <c r="H1084" s="8">
        <f>+H1069*$E$1083</f>
        <v>34.5</v>
      </c>
      <c r="I1084" s="8">
        <f t="shared" ref="I1084:L1084" si="295">+I1069*$E$1083</f>
        <v>0</v>
      </c>
      <c r="J1084" s="8">
        <f t="shared" si="295"/>
        <v>0</v>
      </c>
      <c r="K1084" s="8">
        <f t="shared" si="295"/>
        <v>0</v>
      </c>
      <c r="L1084" s="8">
        <f t="shared" si="295"/>
        <v>0</v>
      </c>
    </row>
    <row r="1085" spans="2:12" hidden="1" x14ac:dyDescent="0.15">
      <c r="B1085" s="155" t="s">
        <v>398</v>
      </c>
      <c r="C1085" s="87" t="s">
        <v>351</v>
      </c>
      <c r="D1085" s="88" t="s">
        <v>352</v>
      </c>
      <c r="E1085" s="54">
        <v>0.5</v>
      </c>
      <c r="F1085" s="75"/>
      <c r="G1085" s="75"/>
      <c r="H1085" s="73"/>
      <c r="I1085" s="73"/>
      <c r="J1085" s="73"/>
      <c r="K1085" s="73"/>
      <c r="L1085" s="10"/>
    </row>
    <row r="1086" spans="2:12" hidden="1" x14ac:dyDescent="0.15">
      <c r="B1086" s="155"/>
      <c r="C1086" s="87" t="s">
        <v>345</v>
      </c>
      <c r="D1086" s="88" t="s">
        <v>349</v>
      </c>
      <c r="E1086" s="55">
        <f>SUM(F1086:K1086)</f>
        <v>0</v>
      </c>
      <c r="F1086" s="55">
        <f t="shared" ref="F1086:L1086" si="296">+F1071*$E$1085</f>
        <v>0</v>
      </c>
      <c r="G1086" s="55">
        <f t="shared" si="296"/>
        <v>0</v>
      </c>
      <c r="H1086" s="8">
        <f t="shared" si="296"/>
        <v>0</v>
      </c>
      <c r="I1086" s="8">
        <f>+I1071*$E$1085</f>
        <v>0</v>
      </c>
      <c r="J1086" s="8">
        <f t="shared" si="296"/>
        <v>0</v>
      </c>
      <c r="K1086" s="8">
        <f t="shared" si="296"/>
        <v>0</v>
      </c>
      <c r="L1086" s="8">
        <f t="shared" si="296"/>
        <v>0</v>
      </c>
    </row>
    <row r="1087" spans="2:12" hidden="1" x14ac:dyDescent="0.15">
      <c r="B1087" s="141" t="s">
        <v>399</v>
      </c>
      <c r="C1087" s="87" t="s">
        <v>351</v>
      </c>
      <c r="D1087" s="88" t="s">
        <v>352</v>
      </c>
      <c r="E1087" s="54">
        <v>0.5</v>
      </c>
      <c r="F1087" s="75"/>
      <c r="G1087" s="75"/>
      <c r="H1087" s="73"/>
      <c r="I1087" s="73"/>
      <c r="J1087" s="73"/>
      <c r="K1087" s="73"/>
      <c r="L1087" s="10"/>
    </row>
    <row r="1088" spans="2:12" hidden="1" x14ac:dyDescent="0.15">
      <c r="B1088" s="141"/>
      <c r="C1088" s="87" t="s">
        <v>345</v>
      </c>
      <c r="D1088" s="88" t="s">
        <v>349</v>
      </c>
      <c r="E1088" s="55">
        <f>SUM(F1088:K1088)</f>
        <v>0</v>
      </c>
      <c r="F1088" s="55">
        <f>+F1073*$E$1087</f>
        <v>0</v>
      </c>
      <c r="G1088" s="55">
        <f t="shared" ref="G1088:L1088" si="297">+G1073*$E$903</f>
        <v>0</v>
      </c>
      <c r="H1088" s="8">
        <f t="shared" si="297"/>
        <v>0</v>
      </c>
      <c r="I1088" s="8">
        <f t="shared" si="297"/>
        <v>0</v>
      </c>
      <c r="J1088" s="8">
        <f t="shared" si="297"/>
        <v>0</v>
      </c>
      <c r="K1088" s="8">
        <f t="shared" si="297"/>
        <v>0</v>
      </c>
      <c r="L1088" s="8">
        <f t="shared" si="297"/>
        <v>0</v>
      </c>
    </row>
    <row r="1089" spans="2:12" hidden="1" x14ac:dyDescent="0.15">
      <c r="B1089" s="141" t="s">
        <v>455</v>
      </c>
      <c r="C1089" s="87" t="s">
        <v>351</v>
      </c>
      <c r="D1089" s="88" t="s">
        <v>352</v>
      </c>
      <c r="E1089" s="54"/>
      <c r="F1089" s="75"/>
      <c r="G1089" s="75"/>
      <c r="H1089" s="73"/>
      <c r="I1089" s="73"/>
      <c r="J1089" s="73"/>
      <c r="K1089" s="73"/>
      <c r="L1089" s="10"/>
    </row>
    <row r="1090" spans="2:12" hidden="1" x14ac:dyDescent="0.15">
      <c r="B1090" s="141"/>
      <c r="C1090" s="87" t="s">
        <v>345</v>
      </c>
      <c r="D1090" s="88" t="s">
        <v>349</v>
      </c>
      <c r="E1090" s="55">
        <f>E1089*E1075</f>
        <v>0</v>
      </c>
      <c r="F1090" s="55">
        <f>+F1075*$E$909</f>
        <v>0</v>
      </c>
      <c r="G1090" s="55">
        <f t="shared" ref="G1090:L1090" si="298">+G1075*$E$909</f>
        <v>0</v>
      </c>
      <c r="H1090" s="8">
        <f t="shared" si="298"/>
        <v>0</v>
      </c>
      <c r="I1090" s="8">
        <f t="shared" si="298"/>
        <v>0</v>
      </c>
      <c r="J1090" s="8">
        <f t="shared" si="298"/>
        <v>0</v>
      </c>
      <c r="K1090" s="8">
        <f t="shared" si="298"/>
        <v>0</v>
      </c>
      <c r="L1090" s="8">
        <f t="shared" si="298"/>
        <v>0</v>
      </c>
    </row>
    <row r="1091" spans="2:12" x14ac:dyDescent="0.15">
      <c r="B1091" s="26" t="s">
        <v>400</v>
      </c>
      <c r="C1091" s="26"/>
      <c r="D1091" s="27" t="s">
        <v>349</v>
      </c>
      <c r="E1091" s="66">
        <f>E1084+E1086+E1088+E1090</f>
        <v>60</v>
      </c>
      <c r="F1091" s="66">
        <f>+F1084+F1086+F1088+F1090</f>
        <v>19.5</v>
      </c>
      <c r="G1091" s="66">
        <f t="shared" ref="G1091:L1091" si="299">+G1084+G1086+G1088+G1090</f>
        <v>6</v>
      </c>
      <c r="H1091" s="28">
        <f t="shared" si="299"/>
        <v>34.5</v>
      </c>
      <c r="I1091" s="28">
        <f t="shared" si="299"/>
        <v>0</v>
      </c>
      <c r="J1091" s="28">
        <f t="shared" si="299"/>
        <v>0</v>
      </c>
      <c r="K1091" s="28">
        <f t="shared" si="299"/>
        <v>0</v>
      </c>
      <c r="L1091" s="28">
        <f t="shared" si="299"/>
        <v>0</v>
      </c>
    </row>
    <row r="1092" spans="2:12" x14ac:dyDescent="0.15">
      <c r="B1092" s="87" t="s">
        <v>401</v>
      </c>
      <c r="C1092" s="87" t="str">
        <f>+C1076</f>
        <v>ｱｽﾌｧﾙﾄ舗装版厚　t=4㎝</v>
      </c>
      <c r="D1092" s="88" t="s">
        <v>346</v>
      </c>
      <c r="E1092" s="55">
        <f>E1068*E1084</f>
        <v>2.4</v>
      </c>
      <c r="F1092" s="55">
        <f>+F1084*$E$1068</f>
        <v>0.78</v>
      </c>
      <c r="G1092" s="55">
        <f>+G1084*$E$1068</f>
        <v>0.24</v>
      </c>
      <c r="H1092" s="8">
        <f>+H1084*$E$1068</f>
        <v>1.3800000000000001</v>
      </c>
      <c r="I1092" s="8">
        <f t="shared" ref="I1092:L1092" si="300">+I1084*$E$1068</f>
        <v>0</v>
      </c>
      <c r="J1092" s="8">
        <f t="shared" si="300"/>
        <v>0</v>
      </c>
      <c r="K1092" s="8">
        <f t="shared" si="300"/>
        <v>0</v>
      </c>
      <c r="L1092" s="8">
        <f t="shared" si="300"/>
        <v>0</v>
      </c>
    </row>
    <row r="1093" spans="2:12" hidden="1" x14ac:dyDescent="0.15">
      <c r="B1093" s="87" t="s">
        <v>402</v>
      </c>
      <c r="C1093" s="87" t="str">
        <f>+C1077</f>
        <v>ｺﾝｸﾘｰﾄ舗装版厚　t=12㎝</v>
      </c>
      <c r="D1093" s="88" t="s">
        <v>346</v>
      </c>
      <c r="E1093" s="55">
        <f>E1070*E1086</f>
        <v>0</v>
      </c>
      <c r="F1093" s="55">
        <f>+F1086*$E$1070</f>
        <v>0</v>
      </c>
      <c r="G1093" s="55">
        <f t="shared" ref="G1093:L1093" si="301">+G1086*$E$1070</f>
        <v>0</v>
      </c>
      <c r="H1093" s="8">
        <f t="shared" si="301"/>
        <v>0</v>
      </c>
      <c r="I1093" s="8">
        <f t="shared" si="301"/>
        <v>0</v>
      </c>
      <c r="J1093" s="8">
        <f t="shared" si="301"/>
        <v>0</v>
      </c>
      <c r="K1093" s="8">
        <f t="shared" si="301"/>
        <v>0</v>
      </c>
      <c r="L1093" s="8">
        <f t="shared" si="301"/>
        <v>0</v>
      </c>
    </row>
    <row r="1094" spans="2:12" hidden="1" x14ac:dyDescent="0.15">
      <c r="B1094" s="87" t="s">
        <v>403</v>
      </c>
      <c r="C1094" s="87" t="str">
        <f>+C1078</f>
        <v>ｱｽﾌｧﾙﾄ舗装版厚　t=5㎝</v>
      </c>
      <c r="D1094" s="88" t="s">
        <v>346</v>
      </c>
      <c r="E1094" s="55">
        <f>E1072*E1088</f>
        <v>0</v>
      </c>
      <c r="F1094" s="55">
        <f>+F1088*$E$1072</f>
        <v>0</v>
      </c>
      <c r="G1094" s="55">
        <f t="shared" ref="G1094:L1094" si="302">+G1088*$E$1072</f>
        <v>0</v>
      </c>
      <c r="H1094" s="8">
        <f t="shared" si="302"/>
        <v>0</v>
      </c>
      <c r="I1094" s="8">
        <f t="shared" si="302"/>
        <v>0</v>
      </c>
      <c r="J1094" s="8">
        <f t="shared" si="302"/>
        <v>0</v>
      </c>
      <c r="K1094" s="8">
        <f t="shared" si="302"/>
        <v>0</v>
      </c>
      <c r="L1094" s="8">
        <f t="shared" si="302"/>
        <v>0</v>
      </c>
    </row>
    <row r="1095" spans="2:12" hidden="1" x14ac:dyDescent="0.15">
      <c r="B1095" s="87" t="s">
        <v>404</v>
      </c>
      <c r="C1095" s="87" t="str">
        <f>+C1079</f>
        <v>○○○舗装版厚　t=○㎝</v>
      </c>
      <c r="D1095" s="88" t="s">
        <v>346</v>
      </c>
      <c r="E1095" s="55">
        <f>E1074*E1090</f>
        <v>0</v>
      </c>
      <c r="F1095" s="55">
        <f>+F1090*$E$1074</f>
        <v>0</v>
      </c>
      <c r="G1095" s="55">
        <f t="shared" ref="G1095:L1095" si="303">+G1090*$E$1074</f>
        <v>0</v>
      </c>
      <c r="H1095" s="8">
        <f t="shared" si="303"/>
        <v>0</v>
      </c>
      <c r="I1095" s="8">
        <f t="shared" si="303"/>
        <v>0</v>
      </c>
      <c r="J1095" s="8">
        <f t="shared" si="303"/>
        <v>0</v>
      </c>
      <c r="K1095" s="8">
        <f t="shared" si="303"/>
        <v>0</v>
      </c>
      <c r="L1095" s="8">
        <f t="shared" si="303"/>
        <v>0</v>
      </c>
    </row>
    <row r="1096" spans="2:12" x14ac:dyDescent="0.15">
      <c r="B1096" s="26" t="s">
        <v>405</v>
      </c>
      <c r="C1096" s="26"/>
      <c r="D1096" s="27" t="s">
        <v>346</v>
      </c>
      <c r="E1096" s="66">
        <f>SUM(E1092:E1095)</f>
        <v>2.4</v>
      </c>
      <c r="F1096" s="66">
        <f>+F1092+F1093+F1094+F1095</f>
        <v>0.78</v>
      </c>
      <c r="G1096" s="66">
        <f t="shared" ref="G1096:L1096" si="304">+G1092+G1093+G1094+G1095</f>
        <v>0.24</v>
      </c>
      <c r="H1096" s="28">
        <f t="shared" si="304"/>
        <v>1.3800000000000001</v>
      </c>
      <c r="I1096" s="28">
        <f t="shared" si="304"/>
        <v>0</v>
      </c>
      <c r="J1096" s="28">
        <f t="shared" si="304"/>
        <v>0</v>
      </c>
      <c r="K1096" s="28">
        <f t="shared" si="304"/>
        <v>0</v>
      </c>
      <c r="L1096" s="28">
        <f t="shared" si="304"/>
        <v>0</v>
      </c>
    </row>
    <row r="1097" spans="2:12" hidden="1" x14ac:dyDescent="0.15">
      <c r="B1097" s="87" t="s">
        <v>638</v>
      </c>
      <c r="C1097" s="87" t="s">
        <v>487</v>
      </c>
      <c r="D1097" s="88" t="s">
        <v>349</v>
      </c>
      <c r="E1097" s="54">
        <v>0</v>
      </c>
      <c r="F1097" s="58"/>
      <c r="G1097" s="58">
        <f>+G1084</f>
        <v>6</v>
      </c>
      <c r="H1097" s="23">
        <v>0</v>
      </c>
      <c r="I1097" s="23">
        <v>0</v>
      </c>
      <c r="J1097" s="23">
        <f>+J1091</f>
        <v>0</v>
      </c>
      <c r="K1097" s="23">
        <f>+K1091</f>
        <v>0</v>
      </c>
      <c r="L1097" s="23">
        <f>+L1091</f>
        <v>0</v>
      </c>
    </row>
    <row r="1098" spans="2:12" hidden="1" x14ac:dyDescent="0.15">
      <c r="B1098" s="89" t="s">
        <v>639</v>
      </c>
      <c r="C1098" s="87" t="s">
        <v>533</v>
      </c>
      <c r="D1098" s="90" t="s">
        <v>349</v>
      </c>
      <c r="E1098" s="94">
        <f>SUM(F1098:L1098)</f>
        <v>0</v>
      </c>
      <c r="F1098" s="58"/>
      <c r="G1098" s="58">
        <f>G1086</f>
        <v>0</v>
      </c>
      <c r="H1098" s="23"/>
      <c r="I1098" s="23"/>
      <c r="J1098" s="23"/>
      <c r="K1098" s="23"/>
      <c r="L1098" s="23"/>
    </row>
    <row r="1099" spans="2:12" ht="12.75" hidden="1" customHeight="1" x14ac:dyDescent="0.15">
      <c r="B1099" s="95" t="s">
        <v>640</v>
      </c>
      <c r="C1099" s="95" t="s">
        <v>487</v>
      </c>
      <c r="D1099" s="91" t="s">
        <v>349</v>
      </c>
      <c r="E1099" s="94">
        <f>SUM(F1099:L1099)</f>
        <v>0</v>
      </c>
      <c r="F1099" s="58">
        <f>F1088</f>
        <v>0</v>
      </c>
      <c r="G1099" s="58"/>
      <c r="H1099" s="23"/>
      <c r="I1099" s="23"/>
      <c r="J1099" s="23"/>
      <c r="K1099" s="23"/>
      <c r="L1099" s="23"/>
    </row>
    <row r="1100" spans="2:12" x14ac:dyDescent="0.15">
      <c r="B1100" s="141" t="s">
        <v>541</v>
      </c>
      <c r="C1100" s="87" t="s">
        <v>344</v>
      </c>
      <c r="D1100" s="88" t="s">
        <v>343</v>
      </c>
      <c r="E1100" s="25">
        <f>ROUND(G1100*I1100,3)</f>
        <v>0.25</v>
      </c>
      <c r="F1100" s="71" t="s">
        <v>411</v>
      </c>
      <c r="G1100" s="72">
        <v>0.5</v>
      </c>
      <c r="H1100" s="71" t="s">
        <v>412</v>
      </c>
      <c r="I1100" s="72">
        <v>0.5</v>
      </c>
      <c r="J1100" s="73"/>
      <c r="K1100" s="73"/>
      <c r="L1100" s="23"/>
    </row>
    <row r="1101" spans="2:12" x14ac:dyDescent="0.15">
      <c r="B1101" s="141"/>
      <c r="C1101" s="87" t="s">
        <v>345</v>
      </c>
      <c r="D1101" s="88" t="s">
        <v>346</v>
      </c>
      <c r="E1101" s="8">
        <f>SUM(F1101:L1101)</f>
        <v>30</v>
      </c>
      <c r="F1101" s="8">
        <f>(F1069+F1071+F1073)*$E$1100</f>
        <v>9.75</v>
      </c>
      <c r="G1101" s="8">
        <f>(G1069+G1071+G1073)*$E$1100</f>
        <v>3</v>
      </c>
      <c r="H1101" s="8">
        <f>(H1069+H1071+H1073)*$E$1100</f>
        <v>17.25</v>
      </c>
      <c r="I1101" s="8">
        <f>(I1069+I1071+I1073)*$E$1100</f>
        <v>0</v>
      </c>
      <c r="J1101" s="8">
        <f>(J1069+J1071+J1073)*$E$1100</f>
        <v>0</v>
      </c>
      <c r="K1101" s="8">
        <f>K1069*$E$1100*2</f>
        <v>0</v>
      </c>
      <c r="L1101" s="8">
        <f>L1069*$E$1100</f>
        <v>0</v>
      </c>
    </row>
    <row r="1102" spans="2:12" x14ac:dyDescent="0.15">
      <c r="B1102" s="153" t="s">
        <v>509</v>
      </c>
      <c r="C1102" s="87" t="s">
        <v>344</v>
      </c>
      <c r="D1102" s="88" t="s">
        <v>343</v>
      </c>
      <c r="E1102" s="25">
        <f>ROUND(G1102*I1102,3)</f>
        <v>0.1</v>
      </c>
      <c r="F1102" s="71" t="s">
        <v>411</v>
      </c>
      <c r="G1102" s="72">
        <v>0.5</v>
      </c>
      <c r="H1102" s="71" t="s">
        <v>412</v>
      </c>
      <c r="I1102" s="72">
        <v>0.2</v>
      </c>
      <c r="J1102" s="73"/>
      <c r="K1102" s="73"/>
      <c r="L1102" s="23"/>
    </row>
    <row r="1103" spans="2:12" x14ac:dyDescent="0.15">
      <c r="B1103" s="154"/>
      <c r="C1103" s="87" t="s">
        <v>345</v>
      </c>
      <c r="D1103" s="88" t="s">
        <v>346</v>
      </c>
      <c r="E1103" s="8">
        <f>SUM(F1103:L1103)</f>
        <v>12</v>
      </c>
      <c r="F1103" s="8">
        <f>(F1069+F1071+F1073)*$E$1102</f>
        <v>3.9000000000000004</v>
      </c>
      <c r="G1103" s="8">
        <f t="shared" ref="G1103:J1103" si="305">(G1069+G1071+G1073)*$E$1102</f>
        <v>1.2000000000000002</v>
      </c>
      <c r="H1103" s="8">
        <f t="shared" si="305"/>
        <v>6.9</v>
      </c>
      <c r="I1103" s="8">
        <f t="shared" si="305"/>
        <v>0</v>
      </c>
      <c r="J1103" s="8">
        <f t="shared" si="305"/>
        <v>0</v>
      </c>
      <c r="K1103" s="8">
        <f>K1069*$E$1102</f>
        <v>0</v>
      </c>
      <c r="L1103" s="8">
        <f>L1069*$E$1102</f>
        <v>0</v>
      </c>
    </row>
    <row r="1104" spans="2:12" x14ac:dyDescent="0.15">
      <c r="B1104" s="153" t="s">
        <v>546</v>
      </c>
      <c r="C1104" s="87" t="s">
        <v>344</v>
      </c>
      <c r="D1104" s="88" t="s">
        <v>343</v>
      </c>
      <c r="E1104" s="25">
        <f>ROUND(G1104*I1104,3)</f>
        <v>0.15</v>
      </c>
      <c r="F1104" s="71" t="s">
        <v>411</v>
      </c>
      <c r="G1104" s="72">
        <v>0.5</v>
      </c>
      <c r="H1104" s="71" t="s">
        <v>412</v>
      </c>
      <c r="I1104" s="72">
        <v>0.3</v>
      </c>
      <c r="J1104" s="73"/>
      <c r="K1104" s="73"/>
      <c r="L1104" s="23"/>
    </row>
    <row r="1105" spans="2:12" x14ac:dyDescent="0.15">
      <c r="B1105" s="154"/>
      <c r="C1105" s="87" t="s">
        <v>345</v>
      </c>
      <c r="D1105" s="88" t="s">
        <v>346</v>
      </c>
      <c r="E1105" s="8">
        <f>SUM(F1105:L1105)</f>
        <v>18</v>
      </c>
      <c r="F1105" s="8">
        <f>(F1069+F1071+F1073)*$E$1104</f>
        <v>5.85</v>
      </c>
      <c r="G1105" s="8">
        <f t="shared" ref="G1105:J1105" si="306">(G1069+G1071+G1073)*$E$1104</f>
        <v>1.7999999999999998</v>
      </c>
      <c r="H1105" s="8">
        <f t="shared" si="306"/>
        <v>10.35</v>
      </c>
      <c r="I1105" s="8">
        <f t="shared" si="306"/>
        <v>0</v>
      </c>
      <c r="J1105" s="8">
        <f t="shared" si="306"/>
        <v>0</v>
      </c>
      <c r="K1105" s="8">
        <f>K1069*$E$1104</f>
        <v>0</v>
      </c>
      <c r="L1105" s="8">
        <f>L1071*$E$1102</f>
        <v>0</v>
      </c>
    </row>
    <row r="1106" spans="2:12" hidden="1" x14ac:dyDescent="0.15">
      <c r="B1106" s="153" t="s">
        <v>576</v>
      </c>
      <c r="C1106" s="87" t="s">
        <v>344</v>
      </c>
      <c r="D1106" s="88" t="s">
        <v>343</v>
      </c>
      <c r="E1106" s="25">
        <f>ROUND(G1106*I1106,3)</f>
        <v>0</v>
      </c>
      <c r="F1106" s="71" t="s">
        <v>411</v>
      </c>
      <c r="G1106" s="72"/>
      <c r="H1106" s="71" t="s">
        <v>412</v>
      </c>
      <c r="I1106" s="72">
        <v>0</v>
      </c>
      <c r="J1106" s="73"/>
      <c r="K1106" s="73"/>
      <c r="L1106" s="23"/>
    </row>
    <row r="1107" spans="2:12" hidden="1" x14ac:dyDescent="0.15">
      <c r="B1107" s="154"/>
      <c r="C1107" s="87" t="s">
        <v>345</v>
      </c>
      <c r="D1107" s="88" t="s">
        <v>346</v>
      </c>
      <c r="E1107" s="8">
        <f>SUM(F1107:L1107)</f>
        <v>0</v>
      </c>
      <c r="F1107" s="8">
        <f>F1069*$E$1106</f>
        <v>0</v>
      </c>
      <c r="G1107" s="8">
        <f>G1071*$E$1104</f>
        <v>0</v>
      </c>
      <c r="H1107" s="8">
        <f>H1071*$E$1104</f>
        <v>0</v>
      </c>
      <c r="I1107" s="8">
        <f>I1071*$E$1104</f>
        <v>0</v>
      </c>
      <c r="J1107" s="8">
        <f>J1071*$E$1104</f>
        <v>0</v>
      </c>
      <c r="K1107" s="8">
        <f>K1071*$E$1104</f>
        <v>0</v>
      </c>
      <c r="L1107" s="8">
        <f>L1073*$E$1102</f>
        <v>0</v>
      </c>
    </row>
    <row r="1108" spans="2:12" hidden="1" x14ac:dyDescent="0.15">
      <c r="B1108" s="141" t="s">
        <v>573</v>
      </c>
      <c r="C1108" s="87" t="s">
        <v>344</v>
      </c>
      <c r="D1108" s="88" t="s">
        <v>343</v>
      </c>
      <c r="E1108" s="25">
        <f>ROUND(G1108*I1108,3)</f>
        <v>0</v>
      </c>
      <c r="F1108" s="71" t="s">
        <v>411</v>
      </c>
      <c r="G1108" s="72">
        <v>0.5</v>
      </c>
      <c r="H1108" s="71" t="s">
        <v>412</v>
      </c>
      <c r="I1108" s="72">
        <v>0</v>
      </c>
      <c r="J1108" s="73"/>
      <c r="K1108" s="73"/>
      <c r="L1108" s="23"/>
    </row>
    <row r="1109" spans="2:12" hidden="1" x14ac:dyDescent="0.15">
      <c r="B1109" s="141"/>
      <c r="C1109" s="87" t="s">
        <v>345</v>
      </c>
      <c r="D1109" s="88" t="s">
        <v>346</v>
      </c>
      <c r="E1109" s="8">
        <f>SUM(F1109:L1109)</f>
        <v>0</v>
      </c>
      <c r="F1109" s="8">
        <f t="shared" ref="F1109:K1109" si="307">F1071*$E$1108</f>
        <v>0</v>
      </c>
      <c r="G1109" s="8">
        <f t="shared" si="307"/>
        <v>0</v>
      </c>
      <c r="H1109" s="8">
        <f t="shared" si="307"/>
        <v>0</v>
      </c>
      <c r="I1109" s="8">
        <f t="shared" si="307"/>
        <v>0</v>
      </c>
      <c r="J1109" s="8">
        <f t="shared" si="307"/>
        <v>0</v>
      </c>
      <c r="K1109" s="8">
        <f t="shared" si="307"/>
        <v>0</v>
      </c>
      <c r="L1109" s="8">
        <f>L1075*$E$1100</f>
        <v>0</v>
      </c>
    </row>
    <row r="1110" spans="2:12" hidden="1" x14ac:dyDescent="0.15">
      <c r="B1110" s="153" t="s">
        <v>574</v>
      </c>
      <c r="C1110" s="87" t="s">
        <v>344</v>
      </c>
      <c r="D1110" s="88" t="s">
        <v>343</v>
      </c>
      <c r="E1110" s="25">
        <f>ROUND(G1110*I1110,3)</f>
        <v>0</v>
      </c>
      <c r="F1110" s="71" t="s">
        <v>411</v>
      </c>
      <c r="G1110" s="72">
        <v>0.5</v>
      </c>
      <c r="H1110" s="71" t="s">
        <v>412</v>
      </c>
      <c r="I1110" s="72">
        <v>0</v>
      </c>
      <c r="J1110" s="73"/>
      <c r="K1110" s="73"/>
      <c r="L1110" s="23"/>
    </row>
    <row r="1111" spans="2:12" hidden="1" x14ac:dyDescent="0.15">
      <c r="B1111" s="154"/>
      <c r="C1111" s="87" t="s">
        <v>345</v>
      </c>
      <c r="D1111" s="88" t="s">
        <v>346</v>
      </c>
      <c r="E1111" s="8">
        <f>SUM(F1111:L1111)</f>
        <v>0</v>
      </c>
      <c r="F1111" s="8">
        <f t="shared" ref="F1111:K1111" si="308">F1071*$E$1110</f>
        <v>0</v>
      </c>
      <c r="G1111" s="8">
        <f t="shared" si="308"/>
        <v>0</v>
      </c>
      <c r="H1111" s="8">
        <f t="shared" si="308"/>
        <v>0</v>
      </c>
      <c r="I1111" s="8">
        <f t="shared" si="308"/>
        <v>0</v>
      </c>
      <c r="J1111" s="8">
        <f t="shared" si="308"/>
        <v>0</v>
      </c>
      <c r="K1111" s="8">
        <f t="shared" si="308"/>
        <v>0</v>
      </c>
      <c r="L1111" s="8">
        <f>L1075*$E$1102</f>
        <v>0</v>
      </c>
    </row>
    <row r="1112" spans="2:12" hidden="1" x14ac:dyDescent="0.15">
      <c r="B1112" s="153" t="s">
        <v>575</v>
      </c>
      <c r="C1112" s="87" t="s">
        <v>344</v>
      </c>
      <c r="D1112" s="88" t="s">
        <v>343</v>
      </c>
      <c r="E1112" s="25">
        <f>ROUND(G1112*I1112,3)</f>
        <v>0</v>
      </c>
      <c r="F1112" s="71" t="s">
        <v>411</v>
      </c>
      <c r="G1112" s="72">
        <v>0.5</v>
      </c>
      <c r="H1112" s="71" t="s">
        <v>412</v>
      </c>
      <c r="I1112" s="72">
        <v>0</v>
      </c>
      <c r="J1112" s="73"/>
      <c r="K1112" s="73"/>
      <c r="L1112" s="23"/>
    </row>
    <row r="1113" spans="2:12" hidden="1" x14ac:dyDescent="0.15">
      <c r="B1113" s="154"/>
      <c r="C1113" s="87" t="s">
        <v>345</v>
      </c>
      <c r="D1113" s="88" t="s">
        <v>346</v>
      </c>
      <c r="E1113" s="8">
        <f>SUM(F1113:L1113)</f>
        <v>0</v>
      </c>
      <c r="F1113" s="8">
        <f t="shared" ref="F1113:K1113" si="309">F1071*$E$1112</f>
        <v>0</v>
      </c>
      <c r="G1113" s="8">
        <f t="shared" si="309"/>
        <v>0</v>
      </c>
      <c r="H1113" s="8">
        <f t="shared" si="309"/>
        <v>0</v>
      </c>
      <c r="I1113" s="8">
        <f t="shared" si="309"/>
        <v>0</v>
      </c>
      <c r="J1113" s="8">
        <f t="shared" si="309"/>
        <v>0</v>
      </c>
      <c r="K1113" s="8">
        <f t="shared" si="309"/>
        <v>0</v>
      </c>
      <c r="L1113" s="8">
        <f>L1077*$E$1102</f>
        <v>0</v>
      </c>
    </row>
    <row r="1114" spans="2:12" hidden="1" x14ac:dyDescent="0.15">
      <c r="B1114" s="153" t="s">
        <v>577</v>
      </c>
      <c r="C1114" s="87" t="s">
        <v>344</v>
      </c>
      <c r="D1114" s="88" t="s">
        <v>343</v>
      </c>
      <c r="E1114" s="25">
        <f>ROUND(G1114*I1114,3)</f>
        <v>0</v>
      </c>
      <c r="F1114" s="71" t="s">
        <v>411</v>
      </c>
      <c r="G1114" s="72"/>
      <c r="H1114" s="71" t="s">
        <v>412</v>
      </c>
      <c r="I1114" s="72"/>
      <c r="J1114" s="73"/>
      <c r="K1114" s="73"/>
      <c r="L1114" s="23"/>
    </row>
    <row r="1115" spans="2:12" hidden="1" x14ac:dyDescent="0.15">
      <c r="B1115" s="154"/>
      <c r="C1115" s="87" t="s">
        <v>345</v>
      </c>
      <c r="D1115" s="88" t="s">
        <v>346</v>
      </c>
      <c r="E1115" s="8">
        <f>SUM(F1115:L1115)</f>
        <v>0</v>
      </c>
      <c r="F1115" s="8">
        <f t="shared" ref="F1115:K1115" si="310">F1071*$E$1114</f>
        <v>0</v>
      </c>
      <c r="G1115" s="8">
        <f t="shared" si="310"/>
        <v>0</v>
      </c>
      <c r="H1115" s="8">
        <f t="shared" si="310"/>
        <v>0</v>
      </c>
      <c r="I1115" s="8">
        <f t="shared" si="310"/>
        <v>0</v>
      </c>
      <c r="J1115" s="8">
        <f t="shared" si="310"/>
        <v>0</v>
      </c>
      <c r="K1115" s="8">
        <f t="shared" si="310"/>
        <v>0</v>
      </c>
      <c r="L1115" s="8">
        <f>L1081*$E$1102</f>
        <v>0</v>
      </c>
    </row>
    <row r="1116" spans="2:12" x14ac:dyDescent="0.15">
      <c r="B1116" s="87" t="s">
        <v>543</v>
      </c>
      <c r="C1116" s="87" t="s">
        <v>544</v>
      </c>
      <c r="D1116" s="88" t="s">
        <v>545</v>
      </c>
      <c r="E1116" s="55">
        <f>F1116*2.35</f>
        <v>4.2299999999999995</v>
      </c>
      <c r="F1116" s="58">
        <f>E1091*0.03</f>
        <v>1.7999999999999998</v>
      </c>
      <c r="G1116" s="56"/>
      <c r="H1116" s="56"/>
      <c r="I1116" s="56"/>
      <c r="J1116" s="56"/>
      <c r="K1116" s="56"/>
      <c r="L1116" s="56"/>
    </row>
    <row r="1117" spans="2:12" hidden="1" x14ac:dyDescent="0.15">
      <c r="B1117" s="89"/>
      <c r="C1117" s="89"/>
      <c r="D1117" s="90"/>
      <c r="E1117" s="55">
        <f>F1117*2.35</f>
        <v>0</v>
      </c>
      <c r="F1117" s="58"/>
      <c r="G1117" s="56"/>
      <c r="H1117" s="56"/>
      <c r="I1117" s="56"/>
      <c r="J1117" s="56"/>
      <c r="K1117" s="56"/>
      <c r="L1117" s="56"/>
    </row>
    <row r="1118" spans="2:12" hidden="1" x14ac:dyDescent="0.15">
      <c r="B1118" s="89" t="s">
        <v>636</v>
      </c>
      <c r="C1118" s="95" t="s">
        <v>637</v>
      </c>
      <c r="D1118" s="90" t="s">
        <v>349</v>
      </c>
      <c r="E1118" s="8">
        <f>SUM(F1118:L1118)</f>
        <v>0</v>
      </c>
      <c r="F1118" s="56"/>
      <c r="G1118" s="56"/>
      <c r="H1118" s="56"/>
      <c r="I1118" s="56"/>
      <c r="J1118" s="56"/>
      <c r="K1118" s="56"/>
      <c r="L1118" s="56"/>
    </row>
    <row r="1119" spans="2:12" hidden="1" x14ac:dyDescent="0.15">
      <c r="B1119" s="87" t="s">
        <v>528</v>
      </c>
      <c r="C1119" s="87" t="s">
        <v>569</v>
      </c>
      <c r="D1119" s="88" t="s">
        <v>349</v>
      </c>
      <c r="E1119" s="8">
        <f>SUM(F1119:L1119)</f>
        <v>0</v>
      </c>
      <c r="F1119" s="22">
        <f>F1088</f>
        <v>0</v>
      </c>
      <c r="G1119" s="22">
        <v>0</v>
      </c>
      <c r="H1119" s="22">
        <f>H1086</f>
        <v>0</v>
      </c>
      <c r="I1119" s="22">
        <f>I1086</f>
        <v>0</v>
      </c>
      <c r="J1119" s="22">
        <f>J1086</f>
        <v>0</v>
      </c>
      <c r="K1119" s="22"/>
      <c r="L1119" s="22"/>
    </row>
    <row r="1120" spans="2:12" hidden="1" x14ac:dyDescent="0.15">
      <c r="B1120" s="86"/>
      <c r="C1120" s="87"/>
      <c r="D1120" s="88"/>
      <c r="E1120" s="8"/>
      <c r="F1120" s="8"/>
      <c r="G1120" s="8"/>
      <c r="H1120" s="8"/>
      <c r="I1120" s="8"/>
      <c r="J1120" s="8"/>
      <c r="K1120" s="8"/>
      <c r="L1120" s="8"/>
    </row>
    <row r="1121" spans="2:12" x14ac:dyDescent="0.15">
      <c r="B1121" s="86" t="s">
        <v>542</v>
      </c>
      <c r="C1121" s="87"/>
      <c r="D1121" s="88" t="s">
        <v>346</v>
      </c>
      <c r="E1121" s="8">
        <f>E1101+E1056</f>
        <v>59.986666666666665</v>
      </c>
      <c r="F1121" s="22">
        <f>F1101</f>
        <v>9.75</v>
      </c>
      <c r="G1121" s="22">
        <f t="shared" ref="G1121:J1121" si="311">G1101</f>
        <v>3</v>
      </c>
      <c r="H1121" s="22">
        <f t="shared" si="311"/>
        <v>17.25</v>
      </c>
      <c r="I1121" s="22">
        <f t="shared" si="311"/>
        <v>0</v>
      </c>
      <c r="J1121" s="22">
        <f t="shared" si="311"/>
        <v>0</v>
      </c>
      <c r="K1121" s="22"/>
      <c r="L1121" s="8"/>
    </row>
    <row r="1122" spans="2:12" hidden="1" x14ac:dyDescent="0.15">
      <c r="B1122" s="128" t="s">
        <v>697</v>
      </c>
      <c r="C1122" s="129"/>
      <c r="D1122" s="130" t="s">
        <v>458</v>
      </c>
      <c r="E1122" s="8">
        <f>SUM(F1122:L1122)</f>
        <v>0</v>
      </c>
      <c r="F1122" s="22"/>
      <c r="G1122" s="22"/>
      <c r="H1122" s="22"/>
      <c r="I1122" s="22"/>
      <c r="J1122" s="22"/>
      <c r="K1122" s="22"/>
      <c r="L1122" s="8"/>
    </row>
    <row r="1123" spans="2:12" hidden="1" x14ac:dyDescent="0.15">
      <c r="B1123" s="87" t="s">
        <v>510</v>
      </c>
      <c r="C1123" s="87" t="s">
        <v>516</v>
      </c>
      <c r="D1123" s="88" t="s">
        <v>458</v>
      </c>
      <c r="E1123" s="59"/>
      <c r="F1123" s="60"/>
      <c r="G1123" s="60">
        <f t="shared" ref="G1123:L1125" si="312">+G1092</f>
        <v>0.24</v>
      </c>
      <c r="H1123" s="43">
        <v>0</v>
      </c>
      <c r="I1123" s="43">
        <v>0</v>
      </c>
      <c r="J1123" s="43">
        <v>0</v>
      </c>
      <c r="K1123" s="43">
        <f t="shared" si="312"/>
        <v>0</v>
      </c>
      <c r="L1123" s="23">
        <f t="shared" si="312"/>
        <v>0</v>
      </c>
    </row>
    <row r="1124" spans="2:12" hidden="1" x14ac:dyDescent="0.15">
      <c r="B1124" s="87" t="s">
        <v>511</v>
      </c>
      <c r="C1124" s="87" t="s">
        <v>517</v>
      </c>
      <c r="D1124" s="88" t="s">
        <v>458</v>
      </c>
      <c r="E1124" s="59">
        <f t="shared" ref="E1124:E1128" si="313">SUM(F1124:L1124)</f>
        <v>0</v>
      </c>
      <c r="F1124" s="60"/>
      <c r="G1124" s="60">
        <f t="shared" si="312"/>
        <v>0</v>
      </c>
      <c r="H1124" s="43">
        <f t="shared" si="312"/>
        <v>0</v>
      </c>
      <c r="I1124" s="43">
        <f t="shared" si="312"/>
        <v>0</v>
      </c>
      <c r="J1124" s="43">
        <f t="shared" si="312"/>
        <v>0</v>
      </c>
      <c r="K1124" s="43">
        <f t="shared" si="312"/>
        <v>0</v>
      </c>
      <c r="L1124" s="23">
        <f t="shared" si="312"/>
        <v>0</v>
      </c>
    </row>
    <row r="1125" spans="2:12" hidden="1" x14ac:dyDescent="0.15">
      <c r="B1125" s="87" t="s">
        <v>512</v>
      </c>
      <c r="C1125" s="87" t="s">
        <v>518</v>
      </c>
      <c r="D1125" s="88" t="s">
        <v>458</v>
      </c>
      <c r="E1125" s="59">
        <f t="shared" si="313"/>
        <v>0</v>
      </c>
      <c r="F1125" s="60"/>
      <c r="G1125" s="60">
        <f t="shared" si="312"/>
        <v>0</v>
      </c>
      <c r="H1125" s="43">
        <f t="shared" si="312"/>
        <v>0</v>
      </c>
      <c r="I1125" s="43">
        <f t="shared" si="312"/>
        <v>0</v>
      </c>
      <c r="J1125" s="43">
        <f t="shared" si="312"/>
        <v>0</v>
      </c>
      <c r="K1125" s="43">
        <f t="shared" si="312"/>
        <v>0</v>
      </c>
      <c r="L1125" s="23">
        <f t="shared" si="312"/>
        <v>0</v>
      </c>
    </row>
    <row r="1126" spans="2:12" hidden="1" x14ac:dyDescent="0.15">
      <c r="B1126" s="87" t="s">
        <v>513</v>
      </c>
      <c r="C1126" s="87" t="s">
        <v>519</v>
      </c>
      <c r="D1126" s="88" t="s">
        <v>458</v>
      </c>
      <c r="E1126" s="59">
        <f t="shared" si="313"/>
        <v>0</v>
      </c>
      <c r="F1126" s="60"/>
      <c r="G1126" s="60"/>
      <c r="H1126" s="43"/>
      <c r="I1126" s="43"/>
      <c r="J1126" s="43"/>
      <c r="K1126" s="43"/>
      <c r="L1126" s="23"/>
    </row>
    <row r="1127" spans="2:12" hidden="1" x14ac:dyDescent="0.15">
      <c r="B1127" s="87" t="s">
        <v>514</v>
      </c>
      <c r="C1127" s="87" t="s">
        <v>520</v>
      </c>
      <c r="D1127" s="88" t="s">
        <v>458</v>
      </c>
      <c r="E1127" s="59">
        <f t="shared" si="313"/>
        <v>0</v>
      </c>
      <c r="F1127" s="60"/>
      <c r="G1127" s="60"/>
      <c r="H1127" s="43"/>
      <c r="I1127" s="43"/>
      <c r="J1127" s="43"/>
      <c r="K1127" s="43"/>
      <c r="L1127" s="23"/>
    </row>
    <row r="1128" spans="2:12" hidden="1" x14ac:dyDescent="0.15">
      <c r="B1128" s="87" t="s">
        <v>515</v>
      </c>
      <c r="C1128" s="87" t="s">
        <v>521</v>
      </c>
      <c r="D1128" s="88" t="s">
        <v>458</v>
      </c>
      <c r="E1128" s="59">
        <f t="shared" si="313"/>
        <v>0</v>
      </c>
      <c r="F1128" s="60"/>
      <c r="G1128" s="60">
        <f t="shared" ref="G1128:L1128" si="314">+G1095</f>
        <v>0</v>
      </c>
      <c r="H1128" s="43">
        <f t="shared" si="314"/>
        <v>0</v>
      </c>
      <c r="I1128" s="43">
        <f t="shared" si="314"/>
        <v>0</v>
      </c>
      <c r="J1128" s="43">
        <f t="shared" si="314"/>
        <v>0</v>
      </c>
      <c r="K1128" s="43">
        <f t="shared" si="314"/>
        <v>0</v>
      </c>
      <c r="L1128" s="23">
        <f t="shared" si="314"/>
        <v>0</v>
      </c>
    </row>
    <row r="1129" spans="2:12" x14ac:dyDescent="0.15">
      <c r="B1129" s="5" t="s">
        <v>375</v>
      </c>
      <c r="C1129" s="5"/>
      <c r="D1129" s="11"/>
      <c r="E1129" s="7"/>
      <c r="F1129" s="7"/>
      <c r="G1129" s="7"/>
      <c r="H1129" s="7"/>
      <c r="I1129" s="7"/>
      <c r="J1129" s="7"/>
      <c r="K1129" s="7"/>
      <c r="L1129" s="7"/>
    </row>
    <row r="1130" spans="2:12" x14ac:dyDescent="0.15">
      <c r="B1130" s="12" t="s">
        <v>153</v>
      </c>
      <c r="C1130" s="12" t="s">
        <v>449</v>
      </c>
      <c r="D1130" s="13"/>
      <c r="E1130" s="14"/>
      <c r="F1130" s="14"/>
      <c r="G1130" s="14"/>
      <c r="H1130" s="14"/>
      <c r="I1130" s="14"/>
      <c r="J1130" s="14"/>
      <c r="K1130" s="14"/>
      <c r="L1130" s="14"/>
    </row>
    <row r="1131" spans="2:12" hidden="1" x14ac:dyDescent="0.15">
      <c r="B1131" s="87" t="s">
        <v>376</v>
      </c>
      <c r="C1131" s="87" t="s">
        <v>377</v>
      </c>
      <c r="D1131" s="88" t="s">
        <v>8</v>
      </c>
      <c r="E1131" s="9">
        <v>0</v>
      </c>
      <c r="F1131" s="73"/>
      <c r="G1131" s="73"/>
      <c r="H1131" s="73"/>
      <c r="I1131" s="73"/>
      <c r="J1131" s="73"/>
      <c r="K1131" s="73"/>
      <c r="L1131" s="10"/>
    </row>
    <row r="1132" spans="2:12" hidden="1" x14ac:dyDescent="0.15">
      <c r="B1132" s="87" t="s">
        <v>376</v>
      </c>
      <c r="C1132" s="87" t="s">
        <v>378</v>
      </c>
      <c r="D1132" s="88" t="s">
        <v>8</v>
      </c>
      <c r="E1132" s="8">
        <f>+E948</f>
        <v>0</v>
      </c>
      <c r="F1132" s="73"/>
      <c r="G1132" s="73"/>
      <c r="H1132" s="73"/>
      <c r="I1132" s="73"/>
      <c r="J1132" s="73"/>
      <c r="K1132" s="73"/>
      <c r="L1132" s="10"/>
    </row>
    <row r="1133" spans="2:12" x14ac:dyDescent="0.15">
      <c r="B1133" s="87" t="s">
        <v>376</v>
      </c>
      <c r="C1133" s="87" t="s">
        <v>379</v>
      </c>
      <c r="D1133" s="88" t="s">
        <v>8</v>
      </c>
      <c r="E1133" s="8">
        <f>+E949</f>
        <v>201</v>
      </c>
      <c r="F1133" s="73"/>
      <c r="G1133" s="73"/>
      <c r="H1133" s="73"/>
      <c r="I1133" s="73"/>
      <c r="J1133" s="73"/>
      <c r="K1133" s="73"/>
      <c r="L1133" s="10"/>
    </row>
    <row r="1134" spans="2:12" x14ac:dyDescent="0.15">
      <c r="B1134" s="87" t="s">
        <v>376</v>
      </c>
      <c r="C1134" s="87" t="s">
        <v>380</v>
      </c>
      <c r="D1134" s="88" t="s">
        <v>8</v>
      </c>
      <c r="E1134" s="8">
        <f>+E950</f>
        <v>17</v>
      </c>
      <c r="F1134" s="73"/>
      <c r="G1134" s="73"/>
      <c r="H1134" s="73"/>
      <c r="I1134" s="73"/>
      <c r="J1134" s="73"/>
      <c r="K1134" s="73"/>
      <c r="L1134" s="10"/>
    </row>
    <row r="1135" spans="2:12" x14ac:dyDescent="0.15">
      <c r="B1135" s="87" t="s">
        <v>376</v>
      </c>
      <c r="C1135" s="87" t="s">
        <v>381</v>
      </c>
      <c r="D1135" s="88" t="s">
        <v>8</v>
      </c>
      <c r="E1135" s="8">
        <f>+E951</f>
        <v>14</v>
      </c>
      <c r="F1135" s="73"/>
      <c r="G1135" s="73"/>
      <c r="H1135" s="73"/>
      <c r="I1135" s="73"/>
      <c r="J1135" s="73"/>
      <c r="K1135" s="73"/>
      <c r="L1135" s="10"/>
    </row>
    <row r="1136" spans="2:12" x14ac:dyDescent="0.15">
      <c r="B1136" s="87" t="s">
        <v>376</v>
      </c>
      <c r="C1136" s="87" t="s">
        <v>18</v>
      </c>
      <c r="D1136" s="88" t="s">
        <v>8</v>
      </c>
      <c r="E1136" s="8">
        <f>SUM(E1131:E1135)</f>
        <v>232</v>
      </c>
      <c r="F1136" s="73"/>
      <c r="G1136" s="73"/>
      <c r="H1136" s="73"/>
      <c r="I1136" s="73"/>
      <c r="J1136" s="73"/>
      <c r="K1136" s="73"/>
      <c r="L1136" s="10"/>
    </row>
    <row r="1137" spans="2:12" x14ac:dyDescent="0.15">
      <c r="B1137" s="87" t="s">
        <v>382</v>
      </c>
      <c r="C1137" s="87" t="s">
        <v>383</v>
      </c>
      <c r="D1137" s="88" t="s">
        <v>384</v>
      </c>
      <c r="E1137" s="16">
        <f>ROUNDUP(E1136/50,0)</f>
        <v>5</v>
      </c>
      <c r="F1137" s="82"/>
      <c r="G1137" s="82"/>
      <c r="H1137" s="138"/>
      <c r="I1137" s="139"/>
      <c r="J1137" s="139"/>
      <c r="K1137" s="140"/>
      <c r="L1137" s="10"/>
    </row>
    <row r="1138" spans="2:12" hidden="1" x14ac:dyDescent="0.15">
      <c r="B1138" s="5" t="s">
        <v>385</v>
      </c>
      <c r="C1138" s="5"/>
      <c r="D1138" s="11"/>
      <c r="E1138" s="7"/>
      <c r="F1138" s="7"/>
      <c r="G1138" s="7"/>
      <c r="H1138" s="7"/>
      <c r="I1138" s="7"/>
      <c r="J1138" s="7"/>
      <c r="K1138" s="7"/>
      <c r="L1138" s="7"/>
    </row>
    <row r="1139" spans="2:12" hidden="1" x14ac:dyDescent="0.15">
      <c r="B1139" s="87" t="s">
        <v>388</v>
      </c>
      <c r="C1139" s="87" t="s">
        <v>386</v>
      </c>
      <c r="D1139" s="88" t="s">
        <v>8</v>
      </c>
      <c r="E1139" s="37"/>
      <c r="F1139" s="73"/>
      <c r="G1139" s="73"/>
      <c r="H1139" s="73"/>
      <c r="I1139" s="73"/>
      <c r="J1139" s="73"/>
      <c r="K1139" s="73"/>
      <c r="L1139" s="10"/>
    </row>
    <row r="1140" spans="2:12" hidden="1" x14ac:dyDescent="0.15">
      <c r="B1140" s="87" t="s">
        <v>388</v>
      </c>
      <c r="C1140" s="87" t="s">
        <v>387</v>
      </c>
      <c r="D1140" s="88" t="s">
        <v>8</v>
      </c>
      <c r="E1140" s="8">
        <f>+E694+E695+E696+E697+E698</f>
        <v>411.8</v>
      </c>
      <c r="F1140" s="73"/>
      <c r="G1140" s="73"/>
      <c r="H1140" s="73"/>
      <c r="I1140" s="73"/>
      <c r="J1140" s="73"/>
      <c r="K1140" s="73"/>
      <c r="L1140" s="10"/>
    </row>
    <row r="1141" spans="2:12" hidden="1" x14ac:dyDescent="0.15">
      <c r="B1141" s="3" t="s">
        <v>388</v>
      </c>
      <c r="C1141" s="3" t="s">
        <v>389</v>
      </c>
      <c r="D1141" s="38" t="s">
        <v>8</v>
      </c>
      <c r="E1141" s="23">
        <f>+E1139-E1140</f>
        <v>-411.8</v>
      </c>
      <c r="F1141" s="10"/>
      <c r="G1141" s="10"/>
      <c r="H1141" s="10"/>
      <c r="I1141" s="10"/>
      <c r="J1141" s="10"/>
      <c r="K1141" s="10"/>
      <c r="L1141" s="10"/>
    </row>
  </sheetData>
  <mergeCells count="108">
    <mergeCell ref="B1102:B1103"/>
    <mergeCell ref="B1089:B1090"/>
    <mergeCell ref="B1100:B1101"/>
    <mergeCell ref="B1104:B1105"/>
    <mergeCell ref="B1106:B1107"/>
    <mergeCell ref="B1108:B1109"/>
    <mergeCell ref="B1110:B1111"/>
    <mergeCell ref="B1112:B1113"/>
    <mergeCell ref="B1114:B1115"/>
    <mergeCell ref="B883:B884"/>
    <mergeCell ref="B871:B872"/>
    <mergeCell ref="B873:B874"/>
    <mergeCell ref="B875:B876"/>
    <mergeCell ref="B1087:B1088"/>
    <mergeCell ref="B899:B900"/>
    <mergeCell ref="B901:B902"/>
    <mergeCell ref="B903:B904"/>
    <mergeCell ref="B907:B908"/>
    <mergeCell ref="B909:B910"/>
    <mergeCell ref="B911:B912"/>
    <mergeCell ref="B1068:B1069"/>
    <mergeCell ref="B1083:B1084"/>
    <mergeCell ref="B1085:B1086"/>
    <mergeCell ref="B1070:B1071"/>
    <mergeCell ref="B1072:B1073"/>
    <mergeCell ref="B1074:B1075"/>
    <mergeCell ref="B848:B849"/>
    <mergeCell ref="B857:B858"/>
    <mergeCell ref="B861:B862"/>
    <mergeCell ref="B850:B851"/>
    <mergeCell ref="B852:B853"/>
    <mergeCell ref="B863:B864"/>
    <mergeCell ref="B865:B866"/>
    <mergeCell ref="B879:B880"/>
    <mergeCell ref="B881:B882"/>
    <mergeCell ref="B859:B860"/>
    <mergeCell ref="B846:B847"/>
    <mergeCell ref="B821:B822"/>
    <mergeCell ref="B823:B824"/>
    <mergeCell ref="B825:B826"/>
    <mergeCell ref="B827:B828"/>
    <mergeCell ref="B829:B830"/>
    <mergeCell ref="B833:B834"/>
    <mergeCell ref="B836:B837"/>
    <mergeCell ref="B838:B839"/>
    <mergeCell ref="B840:B841"/>
    <mergeCell ref="B842:B843"/>
    <mergeCell ref="B844:B845"/>
    <mergeCell ref="B786:B787"/>
    <mergeCell ref="B819:B820"/>
    <mergeCell ref="B792:B793"/>
    <mergeCell ref="B794:B795"/>
    <mergeCell ref="B796:B797"/>
    <mergeCell ref="B798:B799"/>
    <mergeCell ref="B800:B801"/>
    <mergeCell ref="B802:B803"/>
    <mergeCell ref="B804:B805"/>
    <mergeCell ref="B808:B809"/>
    <mergeCell ref="B806:B807"/>
    <mergeCell ref="B811:B812"/>
    <mergeCell ref="B815:B816"/>
    <mergeCell ref="B817:B818"/>
    <mergeCell ref="B788:B789"/>
    <mergeCell ref="B813:B814"/>
    <mergeCell ref="B750:B751"/>
    <mergeCell ref="B752:B753"/>
    <mergeCell ref="B754:B755"/>
    <mergeCell ref="B758:B759"/>
    <mergeCell ref="B765:B766"/>
    <mergeCell ref="B767:B768"/>
    <mergeCell ref="B756:B757"/>
    <mergeCell ref="B761:B762"/>
    <mergeCell ref="B763:B764"/>
    <mergeCell ref="M357:N357"/>
    <mergeCell ref="B706:B707"/>
    <mergeCell ref="B708:B709"/>
    <mergeCell ref="B710:B711"/>
    <mergeCell ref="B712:B713"/>
    <mergeCell ref="B716:B717"/>
    <mergeCell ref="B721:B722"/>
    <mergeCell ref="B723:B724"/>
    <mergeCell ref="B725:B726"/>
    <mergeCell ref="B718:B719"/>
    <mergeCell ref="J439:K439"/>
    <mergeCell ref="H1137:K1137"/>
    <mergeCell ref="B877:B878"/>
    <mergeCell ref="B905:B906"/>
    <mergeCell ref="B831:B832"/>
    <mergeCell ref="B854:B855"/>
    <mergeCell ref="B714:B715"/>
    <mergeCell ref="B1:K1"/>
    <mergeCell ref="B3:B5"/>
    <mergeCell ref="C3:C5"/>
    <mergeCell ref="D3:D5"/>
    <mergeCell ref="E3:E5"/>
    <mergeCell ref="F3:K3"/>
    <mergeCell ref="B727:B728"/>
    <mergeCell ref="B729:B730"/>
    <mergeCell ref="B743:B744"/>
    <mergeCell ref="B741:B742"/>
    <mergeCell ref="B731:B732"/>
    <mergeCell ref="B733:B734"/>
    <mergeCell ref="B735:B736"/>
    <mergeCell ref="B737:B738"/>
    <mergeCell ref="B739:B740"/>
    <mergeCell ref="B790:B791"/>
    <mergeCell ref="B746:B747"/>
    <mergeCell ref="B748:B749"/>
  </mergeCells>
  <phoneticPr fontId="3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rowBreaks count="4" manualBreakCount="4">
    <brk id="393" max="10" man="1"/>
    <brk id="691" max="10" man="1"/>
    <brk id="868" max="10" man="1"/>
    <brk id="11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下水道工事に伴う水道管移設耐震化工事(第１工区)</vt:lpstr>
      <vt:lpstr>'下水道工事に伴う水道管移設耐震化工事(第１工区)'!Print_Area</vt:lpstr>
    </vt:vector>
  </TitlesOfParts>
  <Company>韮崎市役所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韮崎市役所</dc:creator>
  <cp:lastModifiedBy>金井康一</cp:lastModifiedBy>
  <cp:lastPrinted>2026-06-10T06:34:01Z</cp:lastPrinted>
  <dcterms:created xsi:type="dcterms:W3CDTF">2012-04-24T23:35:53Z</dcterms:created>
  <dcterms:modified xsi:type="dcterms:W3CDTF">2026-06-12T02:48:18Z</dcterms:modified>
</cp:coreProperties>
</file>