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filterPrivacy="1" defaultThemeVersion="166925"/>
  <xr:revisionPtr revIDLastSave="0" documentId="13_ncr:1_{DBDFCEA5-6E11-4CF0-862C-8538ED45FD8B}" xr6:coauthVersionLast="36" xr6:coauthVersionMax="36" xr10:uidLastSave="{00000000-0000-0000-0000-000000000000}"/>
  <workbookProtection workbookAlgorithmName="SHA-512" workbookHashValue="x09BkxAOM44pQ6HcPm4jMjDL5pGjevYL3tJ/IZicF2BDA6sgdfESUrnVRfhnLLVWvsEwNiFnRXyklXo8xwlQUw==" workbookSaltValue="b8rE9pxtAkyqo73Pu3pIXA==" workbookSpinCount="100000" lockStructure="1"/>
  <bookViews>
    <workbookView xWindow="0" yWindow="0" windowWidth="29010" windowHeight="7725" xr2:uid="{53886F74-A703-4E80-8AFD-C91827405C6B}"/>
  </bookViews>
  <sheets>
    <sheet name="料金計算ツール" sheetId="1" r:id="rId1"/>
    <sheet name="口径" sheetId="2" state="hidden" r:id="rId2"/>
    <sheet name="料金表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3" l="1"/>
  <c r="A25" i="3"/>
  <c r="A15" i="3"/>
  <c r="A6" i="3"/>
  <c r="H25" i="3" l="1"/>
  <c r="I25" i="3" s="1"/>
  <c r="J25" i="3" s="1"/>
  <c r="B25" i="3" s="1"/>
  <c r="H26" i="3"/>
  <c r="I26" i="3" s="1"/>
  <c r="J26" i="3" s="1"/>
  <c r="H28" i="3"/>
  <c r="I28" i="3" s="1"/>
  <c r="J28" i="3" s="1"/>
  <c r="H27" i="3"/>
  <c r="I27" i="3" s="1"/>
  <c r="J27" i="3" s="1"/>
  <c r="H36" i="3"/>
  <c r="I36" i="3" s="1"/>
  <c r="J36" i="3" s="1"/>
  <c r="H37" i="3"/>
  <c r="I37" i="3" s="1"/>
  <c r="J37" i="3" s="1"/>
  <c r="H34" i="3"/>
  <c r="I34" i="3" s="1"/>
  <c r="J34" i="3" s="1"/>
  <c r="B34" i="3" s="1"/>
  <c r="H35" i="3"/>
  <c r="I35" i="3" s="1"/>
  <c r="J35" i="3" s="1"/>
  <c r="H8" i="3"/>
  <c r="I8" i="3" s="1"/>
  <c r="J8" i="3" s="1"/>
  <c r="H7" i="3"/>
  <c r="I7" i="3" s="1"/>
  <c r="J7" i="3" s="1"/>
  <c r="H9" i="3"/>
  <c r="I9" i="3" s="1"/>
  <c r="J9" i="3" s="1"/>
  <c r="H6" i="3"/>
  <c r="I6" i="3" s="1"/>
  <c r="J6" i="3" s="1"/>
  <c r="B6" i="3" s="1"/>
  <c r="H18" i="3"/>
  <c r="I18" i="3" s="1"/>
  <c r="J18" i="3" s="1"/>
  <c r="H17" i="3"/>
  <c r="I17" i="3" s="1"/>
  <c r="J17" i="3" s="1"/>
  <c r="H16" i="3"/>
  <c r="I16" i="3" s="1"/>
  <c r="J16" i="3" s="1"/>
  <c r="H15" i="3"/>
  <c r="I15" i="3" s="1"/>
  <c r="J15" i="3" s="1"/>
  <c r="B15" i="3" s="1"/>
  <c r="B12" i="1" l="1"/>
  <c r="C13" i="1"/>
  <c r="B13" i="1"/>
  <c r="C12" i="1"/>
  <c r="D12" i="1" l="1"/>
  <c r="D13" i="1"/>
  <c r="C14" i="1"/>
  <c r="B14" i="1"/>
  <c r="D14" i="1" l="1"/>
</calcChain>
</file>

<file path=xl/sharedStrings.xml><?xml version="1.0" encoding="utf-8"?>
<sst xmlns="http://schemas.openxmlformats.org/spreadsheetml/2006/main" count="79" uniqueCount="38">
  <si>
    <t>メーター口径選択：</t>
    <rPh sb="4" eb="6">
      <t>コウケイ</t>
    </rPh>
    <rPh sb="6" eb="8">
      <t>センタク</t>
    </rPh>
    <phoneticPr fontId="2"/>
  </si>
  <si>
    <t>※使用水量未入力時は0㎥で計算します。</t>
    <rPh sb="1" eb="5">
      <t>シヨウスイリョウ</t>
    </rPh>
    <rPh sb="5" eb="9">
      <t>ミニュウリョクジ</t>
    </rPh>
    <rPh sb="13" eb="15">
      <t>ケイサン</t>
    </rPh>
    <phoneticPr fontId="2"/>
  </si>
  <si>
    <t>水道料金</t>
    <rPh sb="0" eb="4">
      <t>スイドウリョウキン</t>
    </rPh>
    <phoneticPr fontId="2"/>
  </si>
  <si>
    <t>下水道使用料</t>
    <rPh sb="0" eb="6">
      <t>ゲスイドウシヨウリョウ</t>
    </rPh>
    <phoneticPr fontId="2"/>
  </si>
  <si>
    <t>合計（税込）</t>
    <rPh sb="0" eb="2">
      <t>ゴウケイ</t>
    </rPh>
    <rPh sb="3" eb="5">
      <t>ゼイコミ</t>
    </rPh>
    <phoneticPr fontId="2"/>
  </si>
  <si>
    <t>現行料金との差</t>
    <rPh sb="0" eb="4">
      <t>ゲンコウリョウキン</t>
    </rPh>
    <rPh sb="6" eb="7">
      <t>サ</t>
    </rPh>
    <phoneticPr fontId="2"/>
  </si>
  <si>
    <t>改　　定　　前</t>
    <rPh sb="0" eb="1">
      <t>カイ</t>
    </rPh>
    <rPh sb="3" eb="4">
      <t>サダム</t>
    </rPh>
    <rPh sb="6" eb="7">
      <t>マエ</t>
    </rPh>
    <phoneticPr fontId="2"/>
  </si>
  <si>
    <t>改　　定　　後</t>
    <rPh sb="0" eb="1">
      <t>カイ</t>
    </rPh>
    <rPh sb="3" eb="4">
      <t>サダム</t>
    </rPh>
    <rPh sb="6" eb="7">
      <t>アト</t>
    </rPh>
    <phoneticPr fontId="2"/>
  </si>
  <si>
    <t>通常検針（2か月）にて計算</t>
    <rPh sb="0" eb="4">
      <t>ツウジョウケンシン</t>
    </rPh>
    <rPh sb="7" eb="8">
      <t>ゲツ</t>
    </rPh>
    <rPh sb="11" eb="13">
      <t>ケイサン</t>
    </rPh>
    <phoneticPr fontId="2"/>
  </si>
  <si>
    <t>13mm</t>
    <phoneticPr fontId="2"/>
  </si>
  <si>
    <t>20mm</t>
    <phoneticPr fontId="2"/>
  </si>
  <si>
    <t>25mm</t>
    <phoneticPr fontId="2"/>
  </si>
  <si>
    <t>40mm</t>
    <phoneticPr fontId="2"/>
  </si>
  <si>
    <t>50mm</t>
    <phoneticPr fontId="2"/>
  </si>
  <si>
    <t>75mm</t>
    <phoneticPr fontId="2"/>
  </si>
  <si>
    <t>（旧料金）</t>
    <rPh sb="1" eb="4">
      <t>キュウリョウキン</t>
    </rPh>
    <phoneticPr fontId="2"/>
  </si>
  <si>
    <t>基本料金</t>
    <rPh sb="0" eb="4">
      <t>キホンリョウキン</t>
    </rPh>
    <phoneticPr fontId="2"/>
  </si>
  <si>
    <t>以下</t>
    <rPh sb="0" eb="2">
      <t>イカ</t>
    </rPh>
    <phoneticPr fontId="2"/>
  </si>
  <si>
    <t>以上</t>
    <rPh sb="0" eb="2">
      <t>イジョウ</t>
    </rPh>
    <phoneticPr fontId="2"/>
  </si>
  <si>
    <t>使用水量</t>
    <rPh sb="0" eb="4">
      <t>シヨウスイリョウ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</si>
  <si>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</si>
  <si>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</si>
  <si>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（新料金）</t>
    <rPh sb="1" eb="2">
      <t>シン</t>
    </rPh>
    <rPh sb="2" eb="4">
      <t>リョウキン</t>
    </rPh>
    <phoneticPr fontId="2"/>
  </si>
  <si>
    <t>○下水道使用料</t>
    <rPh sb="1" eb="7">
      <t>ゲスイドウシヨウリョウ</t>
    </rPh>
    <phoneticPr fontId="2"/>
  </si>
  <si>
    <r>
      <t xml:space="preserve">○ </t>
    </r>
    <r>
      <rPr>
        <sz val="12"/>
        <color theme="1"/>
        <rFont val="ＭＳ ゴシック"/>
        <family val="2"/>
        <charset val="128"/>
      </rPr>
      <t>水道料金</t>
    </r>
    <rPh sb="2" eb="6">
      <t>スイドウリョウキン</t>
    </rPh>
    <phoneticPr fontId="2"/>
  </si>
  <si>
    <t>（注意２）井戸水のみや、上水道と井戸水を併用している場合は、この料金計算結果とは異なります。</t>
    <rPh sb="1" eb="3">
      <t>チュウイ</t>
    </rPh>
    <rPh sb="5" eb="8">
      <t>イドミズ</t>
    </rPh>
    <rPh sb="12" eb="15">
      <t>ジョウスイドウ</t>
    </rPh>
    <rPh sb="16" eb="19">
      <t>イドミズ</t>
    </rPh>
    <rPh sb="20" eb="22">
      <t>ヘイヨウ</t>
    </rPh>
    <rPh sb="26" eb="28">
      <t>バアイ</t>
    </rPh>
    <rPh sb="32" eb="38">
      <t>リョウキンケイサンケッカ</t>
    </rPh>
    <rPh sb="40" eb="41">
      <t>コト</t>
    </rPh>
    <phoneticPr fontId="2"/>
  </si>
  <si>
    <t>韮崎市上下水道課　水道料金・下水道使用料　料金計算ツール</t>
    <rPh sb="0" eb="3">
      <t>ニラサキシ</t>
    </rPh>
    <rPh sb="3" eb="5">
      <t>ジョウゲ</t>
    </rPh>
    <rPh sb="5" eb="7">
      <t>スイドウ</t>
    </rPh>
    <rPh sb="7" eb="8">
      <t>カ</t>
    </rPh>
    <rPh sb="9" eb="11">
      <t>スイドウ</t>
    </rPh>
    <rPh sb="11" eb="13">
      <t>リョウキン</t>
    </rPh>
    <rPh sb="14" eb="17">
      <t>ゲスイドウ</t>
    </rPh>
    <rPh sb="17" eb="20">
      <t>シヨウリョウ</t>
    </rPh>
    <rPh sb="21" eb="23">
      <t>リョウキン</t>
    </rPh>
    <rPh sb="23" eb="25">
      <t>ケイサン</t>
    </rPh>
    <phoneticPr fontId="2"/>
  </si>
  <si>
    <t>100mm</t>
    <phoneticPr fontId="2"/>
  </si>
  <si>
    <t>　メーターの口径を選択し、使用水量を入力することで、下表で料金の比較ができます。</t>
    <rPh sb="6" eb="8">
      <t>コウケイ</t>
    </rPh>
    <rPh sb="9" eb="11">
      <t>センタク</t>
    </rPh>
    <rPh sb="13" eb="15">
      <t>シヨウ</t>
    </rPh>
    <rPh sb="15" eb="17">
      <t>スイリョウ</t>
    </rPh>
    <rPh sb="18" eb="20">
      <t>ニュウリョク</t>
    </rPh>
    <rPh sb="26" eb="28">
      <t>カヒョウ</t>
    </rPh>
    <rPh sb="29" eb="31">
      <t>リョウキン</t>
    </rPh>
    <rPh sb="32" eb="34">
      <t>ヒカク</t>
    </rPh>
    <phoneticPr fontId="2"/>
  </si>
  <si>
    <t>（注意１）下水道を使用していない場合は、水道料金のみご確認ください。</t>
    <rPh sb="1" eb="3">
      <t>チュウイ</t>
    </rPh>
    <rPh sb="5" eb="8">
      <t>ゲスイドウ</t>
    </rPh>
    <rPh sb="9" eb="11">
      <t>シヨウ</t>
    </rPh>
    <rPh sb="16" eb="18">
      <t>バアイ</t>
    </rPh>
    <rPh sb="20" eb="24">
      <t>スイドウリョウキン</t>
    </rPh>
    <rPh sb="27" eb="29">
      <t>カクニン</t>
    </rPh>
    <phoneticPr fontId="2"/>
  </si>
  <si>
    <t>最小</t>
    <rPh sb="0" eb="2">
      <t>サイショウ</t>
    </rPh>
    <phoneticPr fontId="2"/>
  </si>
  <si>
    <t>【作業】</t>
    <rPh sb="1" eb="3">
      <t>サギョウ</t>
    </rPh>
    <phoneticPr fontId="2"/>
  </si>
  <si>
    <t>最大</t>
    <rPh sb="0" eb="2">
      <t>サイダイ</t>
    </rPh>
    <phoneticPr fontId="2"/>
  </si>
  <si>
    <t>料金計算</t>
    <rPh sb="0" eb="2">
      <t>リョウキン</t>
    </rPh>
    <rPh sb="2" eb="4">
      <t>ケイサン</t>
    </rPh>
    <phoneticPr fontId="2"/>
  </si>
  <si>
    <t>①</t>
    <phoneticPr fontId="2"/>
  </si>
  <si>
    <t>②</t>
    <phoneticPr fontId="2"/>
  </si>
  <si>
    <t>③</t>
    <phoneticPr fontId="2"/>
  </si>
  <si>
    <t>今回ご使用水量入力：</t>
    <rPh sb="0" eb="2">
      <t>コンカイ</t>
    </rPh>
    <rPh sb="3" eb="7">
      <t>シヨウスイリョウ</t>
    </rPh>
    <rPh sb="7" eb="9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</si>
</sst>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㎥&quot;"/>
    <numFmt numFmtId="177" formatCode="#,##0&quot;円&quot;"/>
  </numFmts>
  <fonts count="20">
    <font>
      <sz val="11"/>
      <color theme="1"/>
      <name val="Yu Gothic"/>
      <family val="2"/>
      <charset val="128"/>
    </font>
    <font>
      <sz val="11"/>
      <color theme="1"/>
      <name val="Yu Gothic"/>
      <family val="2"/>
      <charset val="128"/>
    </font>
    <font>
      <sz val="6"/>
      <name val="Yu Gothic"/>
      <family val="2"/>
      <charset val="128"/>
    </font>
    <font>
      <sz val="12"/>
      <color theme="1"/>
      <name val="Yu Gothic"/>
      <family val="2"/>
      <charset val="128"/>
    </font>
    <font>
      <sz val="14"/>
      <color theme="1"/>
      <name val="Yu Gothic"/>
      <family val="2"/>
      <charset val="128"/>
    </font>
    <font>
      <sz val="12"/>
      <color theme="1"/>
      <name val="Yu Gothic"/>
      <family val="3"/>
      <charset val="128"/>
    </font>
    <font>
      <sz val="10"/>
      <color theme="1"/>
      <name val="Yu Gothic"/>
      <family val="2"/>
      <charset val="128"/>
    </font>
    <font>
      <b/>
      <sz val="12"/>
      <color theme="0"/>
      <name val="Yu Gothic"/>
      <family val="3"/>
      <charset val="128"/>
    </font>
    <font>
      <sz val="11"/>
      <color rgb="FFFF0000"/>
      <name val="Yu Gothic"/>
      <family val="3"/>
      <charset val="128"/>
    </font>
    <font>
      <sz val="12"/>
      <color theme="1"/>
      <name val="ＭＳ ゴシック"/>
      <family val="2"/>
      <charset val="128"/>
    </font>
    <font>
      <sz val="11"/>
      <name val="Yu Gothic"/>
      <charset val="128"/>
    </font>
    <font>
      <sz val="11"/>
      <name val="Yu Gothic"/>
      <family val="3"/>
      <charset val="128"/>
    </font>
    <font>
      <sz val="11"/>
      <color rgb="FFFF0000"/>
      <name val="Yu Gothic"/>
      <charset val="128"/>
    </font>
    <font>
      <sz val="16"/>
      <color theme="1"/>
      <name val="Yu Gothic"/>
      <family val="3"/>
      <charset val="128"/>
    </font>
    <font>
      <sz val="18"/>
      <color theme="1"/>
      <name val="Yu Gothic"/>
      <family val="2"/>
      <charset val="128"/>
    </font>
    <font>
      <b/>
      <sz val="16"/>
      <color rgb="FFFF0000"/>
      <name val="Yu Gothic"/>
      <family val="3"/>
      <charset val="128"/>
    </font>
    <font>
      <b/>
      <sz val="12"/>
      <color rgb="FFFF0000"/>
      <name val="Yu Gothic"/>
      <charset val="128"/>
    </font>
    <font>
      <b/>
      <sz val="12"/>
      <color theme="1"/>
      <name val="Yu Gothic"/>
      <family val="3"/>
      <charset val="128"/>
    </font>
    <font>
      <u/>
      <sz val="12"/>
      <color theme="1"/>
      <name val="Yu Gothic"/>
      <charset val="128"/>
    </font>
    <font>
      <u/>
      <sz val="12"/>
      <color theme="1"/>
      <name val="Yu 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0" fontId="0" fillId="5" borderId="0" xfId="0" applyFill="1">
      <alignment vertical="center"/>
    </xf>
    <xf numFmtId="0" fontId="0" fillId="5" borderId="13" xfId="0" applyFill="1" applyBorder="1" applyAlignment="1">
      <alignment horizontal="center" vertical="center"/>
    </xf>
    <xf numFmtId="38" fontId="0" fillId="5" borderId="13" xfId="1" applyFont="1" applyFill="1" applyBorder="1">
      <alignment vertical="center"/>
    </xf>
    <xf numFmtId="38" fontId="0" fillId="5" borderId="0" xfId="1" applyFont="1" applyFill="1">
      <alignment vertical="center"/>
    </xf>
    <xf numFmtId="176" fontId="0" fillId="5" borderId="0" xfId="0" applyNumberFormat="1" applyFill="1">
      <alignment vertical="center"/>
    </xf>
    <xf numFmtId="2" fontId="0" fillId="5" borderId="0" xfId="0" applyNumberFormat="1" applyFill="1">
      <alignment vertical="center"/>
    </xf>
    <xf numFmtId="38" fontId="8" fillId="5" borderId="13" xfId="1" applyFont="1" applyFill="1" applyBorder="1">
      <alignment vertical="center"/>
    </xf>
    <xf numFmtId="0" fontId="0" fillId="4" borderId="0" xfId="0" applyFill="1">
      <alignment vertical="center"/>
    </xf>
    <xf numFmtId="0" fontId="0" fillId="4" borderId="13" xfId="0" applyFill="1" applyBorder="1" applyAlignment="1">
      <alignment horizontal="center" vertical="center"/>
    </xf>
    <xf numFmtId="38" fontId="0" fillId="4" borderId="13" xfId="1" applyFont="1" applyFill="1" applyBorder="1">
      <alignment vertical="center"/>
    </xf>
    <xf numFmtId="38" fontId="0" fillId="4" borderId="0" xfId="1" applyFont="1" applyFill="1">
      <alignment vertical="center"/>
    </xf>
    <xf numFmtId="176" fontId="0" fillId="4" borderId="0" xfId="0" applyNumberFormat="1" applyFill="1">
      <alignment vertical="center"/>
    </xf>
    <xf numFmtId="2" fontId="0" fillId="4" borderId="0" xfId="0" applyNumberFormat="1" applyFill="1">
      <alignment vertical="center"/>
    </xf>
    <xf numFmtId="38" fontId="8" fillId="4" borderId="13" xfId="1" applyFont="1" applyFill="1" applyBorder="1">
      <alignment vertical="center"/>
    </xf>
    <xf numFmtId="0" fontId="10" fillId="5" borderId="0" xfId="0" applyFont="1" applyFill="1">
      <alignment vertical="center"/>
    </xf>
    <xf numFmtId="0" fontId="11" fillId="5" borderId="13" xfId="0" applyFont="1" applyFill="1" applyBorder="1" applyAlignment="1">
      <alignment horizontal="center" vertical="center"/>
    </xf>
    <xf numFmtId="38" fontId="11" fillId="5" borderId="0" xfId="1" applyFont="1" applyFill="1">
      <alignment vertical="center"/>
    </xf>
    <xf numFmtId="176" fontId="11" fillId="5" borderId="0" xfId="0" applyNumberFormat="1" applyFont="1" applyFill="1">
      <alignment vertical="center"/>
    </xf>
    <xf numFmtId="0" fontId="12" fillId="5" borderId="0" xfId="0" applyFont="1" applyFill="1">
      <alignment vertical="center"/>
    </xf>
    <xf numFmtId="2" fontId="12" fillId="5" borderId="0" xfId="0" applyNumberFormat="1" applyFont="1" applyFill="1">
      <alignment vertical="center"/>
    </xf>
    <xf numFmtId="0" fontId="10" fillId="4" borderId="0" xfId="0" applyFont="1" applyFill="1">
      <alignment vertical="center"/>
    </xf>
    <xf numFmtId="0" fontId="11" fillId="4" borderId="13" xfId="0" applyFont="1" applyFill="1" applyBorder="1" applyAlignment="1">
      <alignment horizontal="center" vertical="center"/>
    </xf>
    <xf numFmtId="38" fontId="11" fillId="4" borderId="0" xfId="1" applyFont="1" applyFill="1">
      <alignment vertical="center"/>
    </xf>
    <xf numFmtId="176" fontId="11" fillId="4" borderId="0" xfId="0" applyNumberFormat="1" applyFont="1" applyFill="1">
      <alignment vertical="center"/>
    </xf>
    <xf numFmtId="0" fontId="12" fillId="4" borderId="0" xfId="0" applyFont="1" applyFill="1">
      <alignment vertical="center"/>
    </xf>
    <xf numFmtId="2" fontId="12" fillId="4" borderId="0" xfId="0" applyNumberFormat="1" applyFont="1" applyFill="1">
      <alignment vertical="center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5" fillId="0" borderId="0" xfId="0" applyFont="1">
      <alignment vertical="center"/>
    </xf>
    <xf numFmtId="0" fontId="3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177" fontId="13" fillId="0" borderId="5" xfId="0" applyNumberFormat="1" applyFont="1" applyBorder="1" applyAlignment="1" applyProtection="1">
      <alignment horizontal="right" vertical="center"/>
    </xf>
    <xf numFmtId="177" fontId="13" fillId="0" borderId="6" xfId="0" applyNumberFormat="1" applyFont="1" applyBorder="1" applyAlignment="1" applyProtection="1">
      <alignment horizontal="right" vertical="center"/>
    </xf>
    <xf numFmtId="0" fontId="7" fillId="3" borderId="1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177" fontId="15" fillId="4" borderId="8" xfId="0" applyNumberFormat="1" applyFont="1" applyFill="1" applyBorder="1" applyAlignment="1" applyProtection="1">
      <alignment horizontal="right" vertical="center"/>
    </xf>
    <xf numFmtId="0" fontId="17" fillId="0" borderId="4" xfId="0" applyFont="1" applyBorder="1" applyAlignment="1" applyProtection="1">
      <alignment horizontal="center" vertical="center"/>
    </xf>
    <xf numFmtId="177" fontId="13" fillId="0" borderId="11" xfId="0" applyNumberFormat="1" applyFont="1" applyBorder="1" applyAlignment="1" applyProtection="1">
      <alignment horizontal="right" vertical="center"/>
    </xf>
    <xf numFmtId="177" fontId="15" fillId="4" borderId="9" xfId="0" applyNumberFormat="1" applyFont="1" applyFill="1" applyBorder="1" applyAlignment="1" applyProtection="1">
      <alignment horizontal="right" vertical="center"/>
    </xf>
    <xf numFmtId="177" fontId="13" fillId="0" borderId="12" xfId="0" applyNumberFormat="1" applyFont="1" applyBorder="1" applyAlignment="1" applyProtection="1">
      <alignment horizontal="right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right" vertical="center"/>
      <protection locked="0"/>
    </xf>
    <xf numFmtId="176" fontId="13" fillId="2" borderId="14" xfId="0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 applyBorder="1" applyAlignment="1" applyProtection="1">
      <alignment vertical="center"/>
    </xf>
    <xf numFmtId="0" fontId="19" fillId="0" borderId="0" xfId="0" applyFont="1">
      <alignment vertical="center"/>
    </xf>
    <xf numFmtId="0" fontId="0" fillId="6" borderId="0" xfId="0" applyFill="1">
      <alignment vertical="center"/>
    </xf>
    <xf numFmtId="0" fontId="0" fillId="6" borderId="0" xfId="0" applyFill="1" applyBorder="1" applyAlignment="1">
      <alignment horizontal="center" vertical="center"/>
    </xf>
    <xf numFmtId="38" fontId="0" fillId="6" borderId="0" xfId="1" applyFont="1" applyFill="1">
      <alignment vertical="center"/>
    </xf>
    <xf numFmtId="38" fontId="10" fillId="5" borderId="0" xfId="1" applyFont="1" applyFill="1">
      <alignment vertical="center"/>
    </xf>
    <xf numFmtId="38" fontId="10" fillId="4" borderId="0" xfId="1" applyFont="1" applyFill="1">
      <alignment vertical="center"/>
    </xf>
    <xf numFmtId="0" fontId="0" fillId="6" borderId="0" xfId="0" applyFill="1" applyAlignment="1">
      <alignment horizontal="center" vertical="center"/>
    </xf>
    <xf numFmtId="38" fontId="0" fillId="0" borderId="0" xfId="1" applyFont="1">
      <alignment vertical="center"/>
    </xf>
    <xf numFmtId="38" fontId="0" fillId="5" borderId="13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142875</xdr:rowOff>
    </xdr:from>
    <xdr:to>
      <xdr:col>9</xdr:col>
      <xdr:colOff>18711</xdr:colOff>
      <xdr:row>30</xdr:row>
      <xdr:rowOff>113348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E7BC4DF-DE62-466D-A6FD-9C12E3F09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142875"/>
          <a:ext cx="2714286" cy="761904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7</xdr:col>
      <xdr:colOff>152400</xdr:colOff>
      <xdr:row>6</xdr:row>
      <xdr:rowOff>247651</xdr:rowOff>
    </xdr:from>
    <xdr:to>
      <xdr:col>8</xdr:col>
      <xdr:colOff>647700</xdr:colOff>
      <xdr:row>7</xdr:row>
      <xdr:rowOff>142876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A09BD65-CC63-4ED6-9C48-8A1FFE8E8DB5}"/>
            </a:ext>
          </a:extLst>
        </xdr:cNvPr>
        <xdr:cNvSpPr/>
      </xdr:nvSpPr>
      <xdr:spPr>
        <a:xfrm>
          <a:off x="8496300" y="1676401"/>
          <a:ext cx="1181100" cy="209550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76199</xdr:colOff>
      <xdr:row>12</xdr:row>
      <xdr:rowOff>247651</xdr:rowOff>
    </xdr:from>
    <xdr:to>
      <xdr:col>8</xdr:col>
      <xdr:colOff>657224</xdr:colOff>
      <xdr:row>13</xdr:row>
      <xdr:rowOff>190500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CEC0933-1599-4A9A-9702-9B60C0055CC4}"/>
            </a:ext>
          </a:extLst>
        </xdr:cNvPr>
        <xdr:cNvSpPr/>
      </xdr:nvSpPr>
      <xdr:spPr>
        <a:xfrm>
          <a:off x="7048499" y="3362326"/>
          <a:ext cx="2638425" cy="257174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FB1E0-C741-4D1A-A1F4-9341C8FF4CDF}">
  <sheetPr>
    <pageSetUpPr fitToPage="1"/>
  </sheetPr>
  <dimension ref="A1:J17"/>
  <sheetViews>
    <sheetView showGridLines="0" tabSelected="1" workbookViewId="0">
      <selection activeCell="C7" sqref="C7"/>
    </sheetView>
  </sheetViews>
  <sheetFormatPr defaultRowHeight="18.75"/>
  <cols>
    <col min="1" max="4" width="20.625" customWidth="1"/>
  </cols>
  <sheetData>
    <row r="1" spans="1:10" s="2" customFormat="1" ht="30">
      <c r="A1" s="32" t="s">
        <v>26</v>
      </c>
    </row>
    <row r="3" spans="1:10" ht="19.5">
      <c r="A3" s="1" t="s">
        <v>28</v>
      </c>
    </row>
    <row r="4" spans="1:10" ht="9.9499999999999993" customHeight="1" thickBot="1">
      <c r="A4" s="1"/>
    </row>
    <row r="5" spans="1:10" s="1" customFormat="1" ht="24.95" customHeight="1" thickBot="1">
      <c r="B5" s="30" t="s">
        <v>0</v>
      </c>
      <c r="C5" s="48"/>
    </row>
    <row r="6" spans="1:10" ht="9.9499999999999993" customHeight="1" thickBot="1"/>
    <row r="7" spans="1:10" s="1" customFormat="1" ht="24.95" customHeight="1" thickBot="1">
      <c r="B7" s="30" t="s">
        <v>37</v>
      </c>
      <c r="C7" s="49"/>
    </row>
    <row r="8" spans="1:10">
      <c r="C8" s="31" t="s">
        <v>1</v>
      </c>
    </row>
    <row r="9" spans="1:10" ht="19.5">
      <c r="B9" s="1"/>
      <c r="E9" s="51"/>
      <c r="F9" s="1"/>
      <c r="G9" s="1"/>
      <c r="H9" s="1"/>
      <c r="I9" s="1"/>
      <c r="J9" s="1"/>
    </row>
    <row r="10" spans="1:10" s="33" customFormat="1" ht="20.25" thickBot="1">
      <c r="A10" s="50" t="s">
        <v>8</v>
      </c>
      <c r="B10"/>
      <c r="C10"/>
      <c r="D10"/>
      <c r="E10"/>
      <c r="F10"/>
      <c r="G10"/>
      <c r="H10"/>
      <c r="I10"/>
      <c r="J10"/>
    </row>
    <row r="11" spans="1:10" ht="24.95" customHeight="1">
      <c r="A11" s="38"/>
      <c r="B11" s="46" t="s">
        <v>2</v>
      </c>
      <c r="C11" s="46" t="s">
        <v>3</v>
      </c>
      <c r="D11" s="47" t="s">
        <v>4</v>
      </c>
      <c r="E11" s="1"/>
      <c r="F11" s="1"/>
      <c r="G11" s="1"/>
      <c r="H11" s="1"/>
      <c r="I11" s="1"/>
      <c r="J11" s="1"/>
    </row>
    <row r="12" spans="1:10" s="1" customFormat="1" ht="24.95" customHeight="1">
      <c r="A12" s="39" t="s">
        <v>7</v>
      </c>
      <c r="B12" s="41" t="str">
        <f>IFERROR(料金表!B15+VLOOKUP(C5,口径!A2:B8,2,FALSE),"")</f>
        <v/>
      </c>
      <c r="C12" s="41" t="str">
        <f>IF(ISBLANK(C5),"",料金表!B34)</f>
        <v/>
      </c>
      <c r="D12" s="44" t="str">
        <f>IFERROR(B12+C12,"")</f>
        <v/>
      </c>
      <c r="E12"/>
      <c r="F12"/>
      <c r="G12"/>
      <c r="H12"/>
      <c r="I12"/>
      <c r="J12"/>
    </row>
    <row r="13" spans="1:10" s="1" customFormat="1" ht="24.95" customHeight="1">
      <c r="A13" s="40" t="s">
        <v>6</v>
      </c>
      <c r="B13" s="43" t="str">
        <f>IFERROR(料金表!B6+VLOOKUP(C5,口径!A2:B8,2,FALSE),"")</f>
        <v/>
      </c>
      <c r="C13" s="43" t="str">
        <f>IF(ISBLANK(C5),"",料金表!B25)</f>
        <v/>
      </c>
      <c r="D13" s="45" t="str">
        <f>IFERROR(B13+C13,"")</f>
        <v/>
      </c>
      <c r="E13"/>
      <c r="F13"/>
      <c r="G13"/>
      <c r="H13"/>
      <c r="I13"/>
      <c r="J13"/>
    </row>
    <row r="14" spans="1:10" s="1" customFormat="1" ht="24.95" customHeight="1" thickBot="1">
      <c r="A14" s="42" t="s">
        <v>5</v>
      </c>
      <c r="B14" s="36" t="str">
        <f>IFERROR(B12-B13,"")</f>
        <v/>
      </c>
      <c r="C14" s="36" t="str">
        <f>IFERROR(C12-C13,"")</f>
        <v/>
      </c>
      <c r="D14" s="37" t="str">
        <f>IFERROR(D12-D13,"")</f>
        <v/>
      </c>
      <c r="E14" s="33"/>
      <c r="F14" s="33"/>
      <c r="G14" s="33"/>
      <c r="H14" s="33"/>
      <c r="I14" s="33"/>
      <c r="J14" s="33"/>
    </row>
    <row r="15" spans="1:10" s="1" customFormat="1" ht="24.95" customHeight="1">
      <c r="A15"/>
      <c r="B15"/>
      <c r="C15"/>
      <c r="D15"/>
      <c r="E15"/>
      <c r="F15"/>
      <c r="G15"/>
      <c r="H15"/>
      <c r="I15"/>
      <c r="J15"/>
    </row>
    <row r="16" spans="1:10" ht="19.5">
      <c r="A16" s="34" t="s">
        <v>29</v>
      </c>
      <c r="E16" s="1"/>
      <c r="F16" s="1"/>
      <c r="G16" s="1"/>
      <c r="H16" s="1"/>
      <c r="I16" s="1"/>
      <c r="J16" s="1"/>
    </row>
    <row r="17" spans="1:10" ht="19.5">
      <c r="A17" s="35" t="s">
        <v>25</v>
      </c>
      <c r="E17" s="1"/>
      <c r="F17" s="1"/>
      <c r="G17" s="1"/>
      <c r="H17" s="1"/>
      <c r="I17" s="1"/>
      <c r="J17" s="1"/>
    </row>
  </sheetData>
  <sheetProtection algorithmName="SHA-512" hashValue="gK4v4QoK4LcSC/pYAaclbFNGAPTngIzzyzWAJiV4ptBIfwpcCmPIr+j7o9MxpDzUo0SQkmPZ6FgnklQLDZ33jw==" saltValue="J2Dfna/A7Q33nnxqBzXgTw==" spinCount="100000" sheet="1" objects="1" scenarios="1" formatCells="0" selectLockedCells="1"/>
  <phoneticPr fontId="2"/>
  <dataValidations count="1">
    <dataValidation type="whole" imeMode="off" operator="greaterThanOrEqual" allowBlank="1" showInputMessage="1" showErrorMessage="1" sqref="C7" xr:uid="{37BDCF77-1909-493A-A376-29AFA654E744}">
      <formula1>0</formula1>
    </dataValidation>
  </dataValidations>
  <pageMargins left="0.7" right="0.7" top="0.75" bottom="0.75" header="0.3" footer="0.3"/>
  <pageSetup paperSize="9" scale="5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335C14-F37D-42B3-80BC-F2A4E1D2490E}">
          <x14:formula1>
            <xm:f>口径!$A$2:$A$8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BB3AD-C42D-49F5-8AF1-3FAC10810103}">
  <dimension ref="A2:B8"/>
  <sheetViews>
    <sheetView workbookViewId="0">
      <selection activeCell="B2" sqref="B2:B8"/>
    </sheetView>
  </sheetViews>
  <sheetFormatPr defaultRowHeight="18.75"/>
  <sheetData>
    <row r="2" spans="1:2">
      <c r="A2" t="s">
        <v>9</v>
      </c>
      <c r="B2" s="58">
        <v>220</v>
      </c>
    </row>
    <row r="3" spans="1:2">
      <c r="A3" t="s">
        <v>10</v>
      </c>
      <c r="B3" s="58">
        <v>550</v>
      </c>
    </row>
    <row r="4" spans="1:2">
      <c r="A4" t="s">
        <v>11</v>
      </c>
      <c r="B4" s="58">
        <v>880</v>
      </c>
    </row>
    <row r="5" spans="1:2">
      <c r="A5" t="s">
        <v>12</v>
      </c>
      <c r="B5" s="58">
        <v>1540</v>
      </c>
    </row>
    <row r="6" spans="1:2">
      <c r="A6" t="s">
        <v>13</v>
      </c>
      <c r="B6" s="58">
        <v>3300</v>
      </c>
    </row>
    <row r="7" spans="1:2">
      <c r="A7" t="s">
        <v>14</v>
      </c>
      <c r="B7" s="58">
        <v>4400</v>
      </c>
    </row>
    <row r="8" spans="1:2">
      <c r="A8" t="s">
        <v>27</v>
      </c>
      <c r="B8" s="58">
        <v>5720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A59F2-0C4A-4505-AD70-EB88EBFFEA59}">
  <dimension ref="A1:J37"/>
  <sheetViews>
    <sheetView topLeftCell="A16" zoomScale="118" zoomScaleNormal="118" workbookViewId="0">
      <selection activeCell="B2" sqref="B2:B8"/>
    </sheetView>
  </sheetViews>
  <sheetFormatPr defaultRowHeight="18.75"/>
  <cols>
    <col min="2" max="2" width="12.625" bestFit="1" customWidth="1"/>
    <col min="3" max="3" width="3.625" customWidth="1"/>
    <col min="5" max="5" width="12.625" bestFit="1" customWidth="1"/>
    <col min="7" max="7" width="3.625" customWidth="1"/>
    <col min="9" max="9" width="14.25" bestFit="1" customWidth="1"/>
  </cols>
  <sheetData>
    <row r="1" spans="1:10" s="1" customFormat="1" ht="19.5">
      <c r="A1" s="1" t="s">
        <v>24</v>
      </c>
    </row>
    <row r="2" spans="1:10">
      <c r="A2" s="4" t="s">
        <v>15</v>
      </c>
      <c r="B2" s="7"/>
      <c r="C2" s="4"/>
      <c r="D2" s="4"/>
      <c r="E2" s="4"/>
      <c r="F2" s="4"/>
      <c r="G2" s="4"/>
      <c r="H2" s="52" t="s">
        <v>31</v>
      </c>
      <c r="I2" s="52"/>
      <c r="J2" s="52"/>
    </row>
    <row r="3" spans="1:10">
      <c r="A3" s="4"/>
      <c r="B3" s="7"/>
      <c r="C3" s="4"/>
      <c r="D3" s="4"/>
      <c r="E3" s="5" t="s">
        <v>16</v>
      </c>
      <c r="F3" s="6">
        <v>2398</v>
      </c>
      <c r="G3" s="4"/>
      <c r="H3" s="57" t="s">
        <v>34</v>
      </c>
      <c r="I3" s="57" t="s">
        <v>35</v>
      </c>
      <c r="J3" s="57" t="s">
        <v>36</v>
      </c>
    </row>
    <row r="4" spans="1:10" ht="9.9499999999999993" customHeight="1">
      <c r="A4" s="4"/>
      <c r="B4" s="7"/>
      <c r="C4" s="4"/>
      <c r="D4" s="4"/>
      <c r="E4" s="4"/>
      <c r="F4" s="4"/>
      <c r="G4" s="4"/>
      <c r="H4" s="52"/>
      <c r="I4" s="52"/>
      <c r="J4" s="52"/>
    </row>
    <row r="5" spans="1:10">
      <c r="A5" s="5" t="s">
        <v>19</v>
      </c>
      <c r="B5" s="59" t="s">
        <v>20</v>
      </c>
      <c r="C5" s="4"/>
      <c r="D5" s="5" t="s">
        <v>18</v>
      </c>
      <c r="E5" s="5" t="s">
        <v>17</v>
      </c>
      <c r="F5" s="5" t="s">
        <v>21</v>
      </c>
      <c r="G5" s="4"/>
      <c r="H5" s="53" t="s">
        <v>30</v>
      </c>
      <c r="I5" s="53" t="s">
        <v>33</v>
      </c>
      <c r="J5" s="57" t="s">
        <v>32</v>
      </c>
    </row>
    <row r="6" spans="1:10">
      <c r="A6" s="7">
        <f>料金計算ツール!C7</f>
        <v>0</v>
      </c>
      <c r="B6" s="7">
        <f>IF(A6="","",SUM(F3,J6:J9))</f>
        <v>2398</v>
      </c>
      <c r="C6" s="4"/>
      <c r="D6" s="8">
        <v>0</v>
      </c>
      <c r="E6" s="8">
        <v>20</v>
      </c>
      <c r="F6" s="7">
        <v>0</v>
      </c>
      <c r="G6" s="4"/>
      <c r="H6" s="54">
        <f>MIN(E6,A$6)</f>
        <v>0</v>
      </c>
      <c r="I6" s="54">
        <f>ROUNDDOWN((H6-D6+1)*F6,0)</f>
        <v>0</v>
      </c>
      <c r="J6" s="54">
        <f>MAX(I6,0)</f>
        <v>0</v>
      </c>
    </row>
    <row r="7" spans="1:10">
      <c r="A7" s="4"/>
      <c r="B7" s="7"/>
      <c r="C7" s="4"/>
      <c r="D7" s="8">
        <v>21</v>
      </c>
      <c r="E7" s="8">
        <v>100</v>
      </c>
      <c r="F7" s="9">
        <v>150.69999999999999</v>
      </c>
      <c r="G7" s="4"/>
      <c r="H7" s="54">
        <f>MIN(E7,A$6)</f>
        <v>0</v>
      </c>
      <c r="I7" s="54">
        <f>ROUNDDOWN((H7-D7+1)*F7,0)</f>
        <v>-3014</v>
      </c>
      <c r="J7" s="54">
        <f t="shared" ref="J7:J9" si="0">MAX(I7,0)</f>
        <v>0</v>
      </c>
    </row>
    <row r="8" spans="1:10">
      <c r="A8" s="4"/>
      <c r="B8" s="7"/>
      <c r="C8" s="4"/>
      <c r="D8" s="8">
        <v>101</v>
      </c>
      <c r="E8" s="8">
        <v>400</v>
      </c>
      <c r="F8" s="9">
        <v>210.1</v>
      </c>
      <c r="G8" s="4"/>
      <c r="H8" s="54">
        <f>MIN(E8,A$6)</f>
        <v>0</v>
      </c>
      <c r="I8" s="54">
        <f>ROUNDDOWN((H8-D8+1)*F8,0)</f>
        <v>-21010</v>
      </c>
      <c r="J8" s="54">
        <f t="shared" si="0"/>
        <v>0</v>
      </c>
    </row>
    <row r="9" spans="1:10">
      <c r="A9" s="4"/>
      <c r="B9" s="4"/>
      <c r="C9" s="4"/>
      <c r="D9" s="8">
        <v>401</v>
      </c>
      <c r="E9" s="8">
        <v>10000000</v>
      </c>
      <c r="F9" s="9">
        <v>267.3</v>
      </c>
      <c r="G9" s="4"/>
      <c r="H9" s="54">
        <f>MIN(E9,A$6)</f>
        <v>0</v>
      </c>
      <c r="I9" s="54">
        <f>ROUNDDOWN((H9-D9+1)*F9,0)</f>
        <v>-106920</v>
      </c>
      <c r="J9" s="54">
        <f t="shared" si="0"/>
        <v>0</v>
      </c>
    </row>
    <row r="10" spans="1:10">
      <c r="A10" s="3"/>
      <c r="B10" s="3"/>
    </row>
    <row r="11" spans="1:10">
      <c r="A11" s="22" t="s">
        <v>22</v>
      </c>
      <c r="B11" s="18"/>
      <c r="C11" s="18"/>
      <c r="D11" s="18"/>
      <c r="E11" s="18"/>
      <c r="F11" s="18"/>
      <c r="G11" s="18"/>
      <c r="H11" s="52" t="s">
        <v>31</v>
      </c>
      <c r="I11" s="52"/>
      <c r="J11" s="52"/>
    </row>
    <row r="12" spans="1:10">
      <c r="A12" s="18"/>
      <c r="B12" s="18"/>
      <c r="C12" s="18"/>
      <c r="D12" s="18"/>
      <c r="E12" s="19" t="s">
        <v>16</v>
      </c>
      <c r="F12" s="10">
        <v>2486</v>
      </c>
      <c r="G12" s="18"/>
      <c r="H12" s="57" t="s">
        <v>34</v>
      </c>
      <c r="I12" s="57" t="s">
        <v>35</v>
      </c>
      <c r="J12" s="57" t="s">
        <v>36</v>
      </c>
    </row>
    <row r="13" spans="1:10">
      <c r="A13" s="18"/>
      <c r="B13" s="18"/>
      <c r="C13" s="18"/>
      <c r="D13" s="18"/>
      <c r="E13" s="18"/>
      <c r="F13" s="18"/>
      <c r="G13" s="18"/>
      <c r="H13" s="52"/>
      <c r="I13" s="52"/>
      <c r="J13" s="52"/>
    </row>
    <row r="14" spans="1:10">
      <c r="A14" s="19" t="s">
        <v>19</v>
      </c>
      <c r="B14" s="19" t="s">
        <v>20</v>
      </c>
      <c r="C14" s="18"/>
      <c r="D14" s="19" t="s">
        <v>18</v>
      </c>
      <c r="E14" s="19" t="s">
        <v>17</v>
      </c>
      <c r="F14" s="19" t="s">
        <v>21</v>
      </c>
      <c r="G14" s="18"/>
      <c r="H14" s="53" t="s">
        <v>30</v>
      </c>
      <c r="I14" s="53" t="s">
        <v>33</v>
      </c>
      <c r="J14" s="57" t="s">
        <v>32</v>
      </c>
    </row>
    <row r="15" spans="1:10">
      <c r="A15" s="55">
        <f>料金計算ツール!C7</f>
        <v>0</v>
      </c>
      <c r="B15" s="20">
        <f>IF(A15="","",SUM(F12,J15:J18))</f>
        <v>2486</v>
      </c>
      <c r="C15" s="18"/>
      <c r="D15" s="21">
        <v>0</v>
      </c>
      <c r="E15" s="21">
        <v>20</v>
      </c>
      <c r="F15" s="22">
        <v>0</v>
      </c>
      <c r="G15" s="18"/>
      <c r="H15" s="54">
        <f>MIN(E15,A$15)</f>
        <v>0</v>
      </c>
      <c r="I15" s="54">
        <f>ROUNDDOWN((H15-D15+1)*F15,0)</f>
        <v>0</v>
      </c>
      <c r="J15" s="54">
        <f>MAX(I15,0)</f>
        <v>0</v>
      </c>
    </row>
    <row r="16" spans="1:10">
      <c r="A16" s="18"/>
      <c r="B16" s="18"/>
      <c r="C16" s="18"/>
      <c r="D16" s="21">
        <v>21</v>
      </c>
      <c r="E16" s="21">
        <v>100</v>
      </c>
      <c r="F16" s="23">
        <v>156.19999999999999</v>
      </c>
      <c r="G16" s="18"/>
      <c r="H16" s="54">
        <f>MIN(E16,A$15)</f>
        <v>0</v>
      </c>
      <c r="I16" s="54">
        <f>ROUNDDOWN((H16-D16+1)*F16,0)</f>
        <v>-3124</v>
      </c>
      <c r="J16" s="54">
        <f>MAX(I16,0)</f>
        <v>0</v>
      </c>
    </row>
    <row r="17" spans="1:10">
      <c r="A17" s="18"/>
      <c r="B17" s="18"/>
      <c r="C17" s="18"/>
      <c r="D17" s="21">
        <v>101</v>
      </c>
      <c r="E17" s="21">
        <v>400</v>
      </c>
      <c r="F17" s="23">
        <v>217.8</v>
      </c>
      <c r="G17" s="18"/>
      <c r="H17" s="54">
        <f>MIN(E17,A$15)</f>
        <v>0</v>
      </c>
      <c r="I17" s="54">
        <f>ROUNDDOWN((H17-D17+1)*F17,0)</f>
        <v>-21780</v>
      </c>
      <c r="J17" s="54">
        <f>MAX(I17,0)</f>
        <v>0</v>
      </c>
    </row>
    <row r="18" spans="1:10">
      <c r="A18" s="18"/>
      <c r="B18" s="18"/>
      <c r="C18" s="18"/>
      <c r="D18" s="21">
        <v>401</v>
      </c>
      <c r="E18" s="21">
        <v>10000000</v>
      </c>
      <c r="F18" s="23">
        <v>277.2</v>
      </c>
      <c r="G18" s="18"/>
      <c r="H18" s="54">
        <f>MIN(E18,A$15)</f>
        <v>0</v>
      </c>
      <c r="I18" s="54">
        <f>ROUNDDOWN((H18-D18+1)*F18,0)</f>
        <v>-110880</v>
      </c>
      <c r="J18" s="54">
        <f>MAX(I18,0)</f>
        <v>0</v>
      </c>
    </row>
    <row r="20" spans="1:10" s="1" customFormat="1" ht="19.5">
      <c r="A20" s="1" t="s">
        <v>23</v>
      </c>
    </row>
    <row r="21" spans="1:10">
      <c r="A21" s="11" t="s">
        <v>15</v>
      </c>
      <c r="B21" s="11"/>
      <c r="C21" s="11"/>
      <c r="D21" s="11"/>
      <c r="E21" s="11"/>
      <c r="F21" s="11"/>
      <c r="G21" s="11"/>
      <c r="H21" s="52" t="s">
        <v>31</v>
      </c>
      <c r="I21" s="52"/>
      <c r="J21" s="52"/>
    </row>
    <row r="22" spans="1:10">
      <c r="A22" s="11"/>
      <c r="B22" s="11"/>
      <c r="C22" s="11"/>
      <c r="D22" s="11"/>
      <c r="E22" s="12" t="s">
        <v>16</v>
      </c>
      <c r="F22" s="13">
        <v>1925</v>
      </c>
      <c r="G22" s="11"/>
      <c r="H22" s="57" t="s">
        <v>34</v>
      </c>
      <c r="I22" s="57" t="s">
        <v>35</v>
      </c>
      <c r="J22" s="57" t="s">
        <v>36</v>
      </c>
    </row>
    <row r="23" spans="1:10">
      <c r="A23" s="11"/>
      <c r="B23" s="11"/>
      <c r="C23" s="11"/>
      <c r="D23" s="11"/>
      <c r="E23" s="11"/>
      <c r="F23" s="11"/>
      <c r="G23" s="11"/>
      <c r="H23" s="52"/>
      <c r="I23" s="52"/>
      <c r="J23" s="52"/>
    </row>
    <row r="24" spans="1:10">
      <c r="A24" s="12" t="s">
        <v>19</v>
      </c>
      <c r="B24" s="12" t="s">
        <v>20</v>
      </c>
      <c r="C24" s="11"/>
      <c r="D24" s="12" t="s">
        <v>18</v>
      </c>
      <c r="E24" s="12" t="s">
        <v>17</v>
      </c>
      <c r="F24" s="12" t="s">
        <v>21</v>
      </c>
      <c r="G24" s="11"/>
      <c r="H24" s="53" t="s">
        <v>30</v>
      </c>
      <c r="I24" s="53" t="s">
        <v>33</v>
      </c>
      <c r="J24" s="57" t="s">
        <v>32</v>
      </c>
    </row>
    <row r="25" spans="1:10">
      <c r="A25" s="14">
        <f>料金計算ツール!C7</f>
        <v>0</v>
      </c>
      <c r="B25" s="14">
        <f>IF(A25="","",SUM(F22,J25:J28))</f>
        <v>1925</v>
      </c>
      <c r="C25" s="11"/>
      <c r="D25" s="15">
        <v>0</v>
      </c>
      <c r="E25" s="15">
        <v>20</v>
      </c>
      <c r="F25" s="11">
        <v>0</v>
      </c>
      <c r="G25" s="11"/>
      <c r="H25" s="54">
        <f>MIN(E25,A$25)</f>
        <v>0</v>
      </c>
      <c r="I25" s="54">
        <f>ROUNDDOWN((H25-D25+1)*F25,0)</f>
        <v>0</v>
      </c>
      <c r="J25" s="54">
        <f>MAX(I25,0)</f>
        <v>0</v>
      </c>
    </row>
    <row r="26" spans="1:10">
      <c r="A26" s="11"/>
      <c r="B26" s="11"/>
      <c r="C26" s="11"/>
      <c r="D26" s="15">
        <v>21</v>
      </c>
      <c r="E26" s="15">
        <v>60</v>
      </c>
      <c r="F26" s="16">
        <v>116.11</v>
      </c>
      <c r="G26" s="11"/>
      <c r="H26" s="54">
        <f t="shared" ref="H26:H28" si="1">MIN(E26,A$25)</f>
        <v>0</v>
      </c>
      <c r="I26" s="54">
        <f>ROUNDDOWN((H26-D26+1)*F26,0)</f>
        <v>-2322</v>
      </c>
      <c r="J26" s="54">
        <f>MAX(I26,0)</f>
        <v>0</v>
      </c>
    </row>
    <row r="27" spans="1:10">
      <c r="A27" s="11"/>
      <c r="B27" s="11"/>
      <c r="C27" s="11"/>
      <c r="D27" s="15">
        <v>61</v>
      </c>
      <c r="E27" s="15">
        <v>100</v>
      </c>
      <c r="F27" s="16">
        <v>137.5</v>
      </c>
      <c r="G27" s="11"/>
      <c r="H27" s="54">
        <f t="shared" si="1"/>
        <v>0</v>
      </c>
      <c r="I27" s="54">
        <f>ROUNDDOWN((H27-D27+1)*F27,0)</f>
        <v>-8250</v>
      </c>
      <c r="J27" s="54">
        <f>MAX(I27,0)</f>
        <v>0</v>
      </c>
    </row>
    <row r="28" spans="1:10">
      <c r="A28" s="11"/>
      <c r="B28" s="11"/>
      <c r="C28" s="11"/>
      <c r="D28" s="15">
        <v>101</v>
      </c>
      <c r="E28" s="15">
        <v>10000000</v>
      </c>
      <c r="F28" s="16">
        <v>157.87</v>
      </c>
      <c r="G28" s="11"/>
      <c r="H28" s="54">
        <f t="shared" si="1"/>
        <v>0</v>
      </c>
      <c r="I28" s="54">
        <f>ROUNDDOWN((H28-D28+1)*F28,0)</f>
        <v>-15787</v>
      </c>
      <c r="J28" s="54">
        <f>MAX(I28,0)</f>
        <v>0</v>
      </c>
    </row>
    <row r="29" spans="1:10">
      <c r="A29" s="3"/>
      <c r="B29" s="3"/>
    </row>
    <row r="30" spans="1:10">
      <c r="A30" s="28" t="s">
        <v>22</v>
      </c>
      <c r="B30" s="24"/>
      <c r="C30" s="24"/>
      <c r="D30" s="24"/>
      <c r="E30" s="24"/>
      <c r="F30" s="24"/>
      <c r="G30" s="24"/>
      <c r="H30" s="52" t="s">
        <v>31</v>
      </c>
      <c r="I30" s="52"/>
      <c r="J30" s="52"/>
    </row>
    <row r="31" spans="1:10">
      <c r="A31" s="24"/>
      <c r="B31" s="24"/>
      <c r="C31" s="24"/>
      <c r="D31" s="24"/>
      <c r="E31" s="25" t="s">
        <v>16</v>
      </c>
      <c r="F31" s="17">
        <v>2019</v>
      </c>
      <c r="G31" s="24"/>
      <c r="H31" s="57" t="s">
        <v>34</v>
      </c>
      <c r="I31" s="57" t="s">
        <v>35</v>
      </c>
      <c r="J31" s="57" t="s">
        <v>36</v>
      </c>
    </row>
    <row r="32" spans="1:10">
      <c r="A32" s="24"/>
      <c r="B32" s="24"/>
      <c r="C32" s="24"/>
      <c r="D32" s="24"/>
      <c r="E32" s="24"/>
      <c r="F32" s="24"/>
      <c r="G32" s="24"/>
      <c r="H32" s="52"/>
      <c r="I32" s="52"/>
      <c r="J32" s="52"/>
    </row>
    <row r="33" spans="1:10">
      <c r="A33" s="25" t="s">
        <v>19</v>
      </c>
      <c r="B33" s="25" t="s">
        <v>20</v>
      </c>
      <c r="C33" s="24"/>
      <c r="D33" s="25" t="s">
        <v>18</v>
      </c>
      <c r="E33" s="25" t="s">
        <v>17</v>
      </c>
      <c r="F33" s="25" t="s">
        <v>21</v>
      </c>
      <c r="G33" s="24"/>
      <c r="H33" s="53" t="s">
        <v>30</v>
      </c>
      <c r="I33" s="53" t="s">
        <v>33</v>
      </c>
      <c r="J33" s="57" t="s">
        <v>32</v>
      </c>
    </row>
    <row r="34" spans="1:10">
      <c r="A34" s="56">
        <f>料金計算ツール!C7</f>
        <v>0</v>
      </c>
      <c r="B34" s="26">
        <f>IF(A34="","",SUM(F31,J34:J37))</f>
        <v>2019</v>
      </c>
      <c r="C34" s="24"/>
      <c r="D34" s="27">
        <v>0</v>
      </c>
      <c r="E34" s="27">
        <v>20</v>
      </c>
      <c r="F34" s="28">
        <v>0</v>
      </c>
      <c r="G34" s="24"/>
      <c r="H34" s="54">
        <f>MIN(E34,A$34)</f>
        <v>0</v>
      </c>
      <c r="I34" s="54">
        <f>ROUNDDOWN((H34-D34+1)*F34,0)</f>
        <v>0</v>
      </c>
      <c r="J34" s="54">
        <f>MAX(I34,0)</f>
        <v>0</v>
      </c>
    </row>
    <row r="35" spans="1:10">
      <c r="A35" s="24"/>
      <c r="B35" s="24"/>
      <c r="C35" s="24"/>
      <c r="D35" s="27">
        <v>21</v>
      </c>
      <c r="E35" s="27">
        <v>60</v>
      </c>
      <c r="F35" s="29">
        <v>121</v>
      </c>
      <c r="G35" s="24"/>
      <c r="H35" s="54">
        <f t="shared" ref="H35:H37" si="2">MIN(E35,A$34)</f>
        <v>0</v>
      </c>
      <c r="I35" s="54">
        <f>ROUNDDOWN((H35-D35+1)*F35,0)</f>
        <v>-2420</v>
      </c>
      <c r="J35" s="54">
        <f>MAX(I35,0)</f>
        <v>0</v>
      </c>
    </row>
    <row r="36" spans="1:10">
      <c r="A36" s="24"/>
      <c r="B36" s="24"/>
      <c r="C36" s="24"/>
      <c r="D36" s="27">
        <v>61</v>
      </c>
      <c r="E36" s="27">
        <v>100</v>
      </c>
      <c r="F36" s="29">
        <v>144.1</v>
      </c>
      <c r="G36" s="24"/>
      <c r="H36" s="54">
        <f t="shared" si="2"/>
        <v>0</v>
      </c>
      <c r="I36" s="54">
        <f>ROUNDDOWN((H36-D36+1)*F36,0)</f>
        <v>-8646</v>
      </c>
      <c r="J36" s="54">
        <f>MAX(I36,0)</f>
        <v>0</v>
      </c>
    </row>
    <row r="37" spans="1:10">
      <c r="A37" s="24"/>
      <c r="B37" s="24"/>
      <c r="C37" s="24"/>
      <c r="D37" s="27">
        <v>101</v>
      </c>
      <c r="E37" s="27">
        <v>10000000</v>
      </c>
      <c r="F37" s="29">
        <v>165</v>
      </c>
      <c r="G37" s="24"/>
      <c r="H37" s="54">
        <f t="shared" si="2"/>
        <v>0</v>
      </c>
      <c r="I37" s="54">
        <f>ROUNDDOWN((H37-D37+1)*F37,0)</f>
        <v>-16500</v>
      </c>
      <c r="J37" s="54">
        <f>MAX(I37,0)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料金計算ツール</vt:lpstr>
      <vt:lpstr>口径</vt:lpstr>
      <vt:lpstr>料金表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2024-02-07T02:33:25Z</dcterms:created>
  <dcterms:modified xsi:type="dcterms:W3CDTF">2024-02-15T00:45:35Z</dcterms:modified>
</cp:coreProperties>
</file>